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00 - Mode d'emploi" sheetId="1" state="visible" r:id="rId1"/>
    <sheet xmlns:r="http://schemas.openxmlformats.org/officeDocument/2006/relationships" name="01 - Paramètres" sheetId="2" state="visible" r:id="rId2"/>
    <sheet xmlns:r="http://schemas.openxmlformats.org/officeDocument/2006/relationships" name="02 - Prise de commandes" sheetId="3" state="visible" r:id="rId3"/>
    <sheet xmlns:r="http://schemas.openxmlformats.org/officeDocument/2006/relationships" name="03 - Prévision production" sheetId="4" state="visible" r:id="rId4"/>
    <sheet xmlns:r="http://schemas.openxmlformats.org/officeDocument/2006/relationships" name="04 - Résultat par chantier" sheetId="5" state="visible" r:id="rId5"/>
    <sheet xmlns:r="http://schemas.openxmlformats.org/officeDocument/2006/relationships" name="05 - Effectifs" sheetId="6" state="visible" r:id="rId6"/>
    <sheet xmlns:r="http://schemas.openxmlformats.org/officeDocument/2006/relationships" name="06 - TACE productivité" sheetId="7" state="visible" r:id="rId7"/>
    <sheet xmlns:r="http://schemas.openxmlformats.org/officeDocument/2006/relationships" name="07 - Frais généraux" sheetId="8" state="visible" r:id="rId8"/>
    <sheet xmlns:r="http://schemas.openxmlformats.org/officeDocument/2006/relationships" name="08 - Compte de résultat" sheetId="9" state="visible" r:id="rId9"/>
    <sheet xmlns:r="http://schemas.openxmlformats.org/officeDocument/2006/relationships" name="09 - Trésorerie" sheetId="10" state="visible" r:id="rId10"/>
    <sheet xmlns:r="http://schemas.openxmlformats.org/officeDocument/2006/relationships" name="10 - BFR et encours clients" sheetId="11" state="visible" r:id="rId11"/>
    <sheet xmlns:r="http://schemas.openxmlformats.org/officeDocument/2006/relationships" name="11 - Risques opportunités" sheetId="12" state="visible" r:id="rId12"/>
    <sheet xmlns:r="http://schemas.openxmlformats.org/officeDocument/2006/relationships" name="12 - Investissements" sheetId="13" state="visible" r:id="rId13"/>
    <sheet xmlns:r="http://schemas.openxmlformats.org/officeDocument/2006/relationships" name="13 - Sécurité TF TG" sheetId="14" state="visible" r:id="rId14"/>
    <sheet xmlns:r="http://schemas.openxmlformats.org/officeDocument/2006/relationships" name="14 - Plan d'actions" sheetId="15" state="visible" r:id="rId15"/>
    <sheet xmlns:r="http://schemas.openxmlformats.org/officeDocument/2006/relationships" name="15 - Tableau de bord" sheetId="16" state="visible" r:id="rId16"/>
    <sheet xmlns:r="http://schemas.openxmlformats.org/officeDocument/2006/relationships" name="16 - Vos données AGAPE" sheetId="17" state="visible" r:id="rId17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;\(#,##0\);\-"/>
    <numFmt numFmtId="166" formatCode="0.0%;\(0.0%\);\-"/>
    <numFmt numFmtId="167" formatCode="#,##0.0;\(#,##0.0\);\-"/>
    <numFmt numFmtId="168" formatCode="mmm\-yy"/>
  </numFmts>
  <fonts count="3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i val="1"/>
      <color rgb="FF595959"/>
      <sz val="9"/>
    </font>
    <font>
      <name val="Arial"/>
      <charset val="1"/>
      <family val="0"/>
      <b val="1"/>
      <color rgb="FF1F3864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9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b val="1"/>
      <color rgb="FFC55A11"/>
      <sz val="12"/>
    </font>
    <font>
      <name val="Arial"/>
      <charset val="1"/>
      <family val="0"/>
      <b val="1"/>
      <color rgb="FF1F3864"/>
      <sz val="10"/>
    </font>
    <font>
      <name val="Arial"/>
      <charset val="1"/>
      <family val="0"/>
      <color rgb="FF0000FF"/>
      <sz val="10"/>
    </font>
    <font>
      <name val="Arial"/>
      <charset val="1"/>
      <family val="0"/>
      <color rgb="FF595959"/>
      <sz val="9"/>
    </font>
    <font>
      <name val="Arial"/>
      <charset val="1"/>
      <family val="0"/>
      <i val="1"/>
      <color rgb="FF008000"/>
      <sz val="9"/>
    </font>
    <font>
      <name val="Arial"/>
      <charset val="1"/>
      <family val="0"/>
      <color rgb="FF008000"/>
      <sz val="10"/>
    </font>
    <font>
      <name val="Arial"/>
      <charset val="1"/>
      <family val="0"/>
      <i val="1"/>
      <color rgb="FFC55A11"/>
      <sz val="9"/>
    </font>
    <font>
      <name val="Arial"/>
      <charset val="1"/>
      <family val="0"/>
      <b val="1"/>
      <color rgb="FFC55A11"/>
      <sz val="10"/>
    </font>
    <font>
      <name val="Arial"/>
      <charset val="1"/>
      <family val="0"/>
      <b val="1"/>
      <color rgb="FF000000"/>
      <sz val="11"/>
    </font>
    <font>
      <name val="Arial"/>
      <charset val="1"/>
      <family val="0"/>
      <color rgb="FF000000"/>
      <sz val="9"/>
    </font>
    <font>
      <name val="Arial"/>
      <charset val="1"/>
      <family val="0"/>
      <b val="1"/>
      <color rgb="FFC00000"/>
      <sz val="10"/>
    </font>
    <font>
      <name val="Arial"/>
      <charset val="1"/>
      <family val="0"/>
      <i val="1"/>
      <color rgb="FF000000"/>
      <sz val="9"/>
    </font>
    <font>
      <name val="Arial"/>
      <b val="1"/>
      <color rgb="FFFFFFFF"/>
      <sz val="14"/>
    </font>
    <font>
      <name val="Arial"/>
      <i val="1"/>
      <color rgb="FF595959"/>
      <sz val="9"/>
    </font>
    <font>
      <name val="Arial"/>
      <b val="1"/>
      <color rgb="FF1F3864"/>
      <sz val="10"/>
    </font>
    <font>
      <name val="Arial"/>
      <color rgb="FF000000"/>
      <sz val="10"/>
    </font>
    <font>
      <name val="Arial"/>
      <b val="1"/>
      <color rgb="FFFFFFFF"/>
      <sz val="9"/>
    </font>
    <font>
      <name val="Arial"/>
      <b val="1"/>
      <color rgb="FFC55A11"/>
      <sz val="10"/>
    </font>
    <font>
      <name val="Arial"/>
      <color rgb="FF000000"/>
      <sz val="9"/>
    </font>
    <font>
      <name val="Arial"/>
      <i val="1"/>
      <color rgb="FFC55A11"/>
      <sz val="9"/>
    </font>
    <font>
      <name val="Arial"/>
      <b val="1"/>
      <color rgb="FFC55A11"/>
      <sz val="9"/>
    </font>
    <font>
      <name val="Arial"/>
      <b val="1"/>
      <color rgb="FF000000"/>
      <sz val="12"/>
    </font>
  </fonts>
  <fills count="11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C8A"/>
        <bgColor rgb="FF595959"/>
      </patternFill>
    </fill>
    <fill>
      <patternFill patternType="solid">
        <fgColor rgb="FFFFF2CC"/>
        <bgColor rgb="FFF2F2F2"/>
      </patternFill>
    </fill>
    <fill>
      <patternFill patternType="solid">
        <fgColor rgb="FFDCE6F1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1F3864"/>
      </patternFill>
    </fill>
    <fill>
      <patternFill patternType="solid">
        <fgColor rgb="FFDCE6F1"/>
      </patternFill>
    </fill>
    <fill>
      <patternFill patternType="solid">
        <fgColor rgb="FF2E5C8A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bottom style="thin">
        <color rgb="FFBFBFBF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46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 indent="1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bottom"/>
    </xf>
    <xf numFmtId="0" fontId="7" fillId="0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center" vertical="bottom"/>
    </xf>
    <xf numFmtId="0" fontId="10" fillId="4" borderId="1" applyAlignment="1" pivotButton="0" quotePrefix="0" xfId="0">
      <alignment horizontal="center" vertical="bottom"/>
    </xf>
    <xf numFmtId="0" fontId="10" fillId="0" borderId="1" applyAlignment="1" pivotButton="0" quotePrefix="0" xfId="0">
      <alignment horizontal="general" vertical="top"/>
    </xf>
    <xf numFmtId="0" fontId="7" fillId="0" borderId="1" applyAlignment="1" pivotButton="0" quotePrefix="0" xfId="0">
      <alignment horizontal="general" vertical="top"/>
    </xf>
    <xf numFmtId="0" fontId="7" fillId="0" borderId="1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13" fillId="5" borderId="0" applyAlignment="1" pivotButton="0" quotePrefix="0" xfId="0">
      <alignment horizontal="general" vertical="center" indent="1"/>
    </xf>
    <xf numFmtId="0" fontId="10" fillId="0" borderId="0" applyAlignment="1" pivotButton="0" quotePrefix="0" xfId="0">
      <alignment horizontal="general" vertical="bottom"/>
    </xf>
    <xf numFmtId="0" fontId="14" fillId="0" borderId="1" applyAlignment="1" pivotButton="0" quotePrefix="0" xfId="0">
      <alignment horizontal="general" vertical="bottom"/>
    </xf>
    <xf numFmtId="164" fontId="14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5" fontId="11" fillId="6" borderId="1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166" fontId="14" fillId="4" borderId="1" applyAlignment="1" pivotButton="0" quotePrefix="0" xfId="0">
      <alignment horizontal="general" vertical="bottom"/>
    </xf>
    <xf numFmtId="165" fontId="14" fillId="4" borderId="1" applyAlignment="1" pivotButton="0" quotePrefix="0" xfId="0">
      <alignment horizontal="general" vertical="bottom"/>
    </xf>
    <xf numFmtId="167" fontId="14" fillId="4" borderId="1" applyAlignment="1" pivotButton="0" quotePrefix="0" xfId="0">
      <alignment horizontal="general" vertical="bottom"/>
    </xf>
    <xf numFmtId="165" fontId="14" fillId="0" borderId="1" applyAlignment="1" pivotButton="0" quotePrefix="0" xfId="0">
      <alignment horizontal="general" vertical="bottom"/>
    </xf>
    <xf numFmtId="165" fontId="17" fillId="0" borderId="1" applyAlignment="1" pivotButton="0" quotePrefix="0" xfId="0">
      <alignment horizontal="general" vertical="bottom"/>
    </xf>
    <xf numFmtId="165" fontId="10" fillId="0" borderId="1" applyAlignment="1" pivotButton="0" quotePrefix="0" xfId="0">
      <alignment horizontal="general" vertical="bottom"/>
    </xf>
    <xf numFmtId="167" fontId="10" fillId="0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168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166" fontId="14" fillId="0" borderId="1" applyAlignment="1" pivotButton="0" quotePrefix="0" xfId="0">
      <alignment horizontal="general" vertical="bottom"/>
    </xf>
    <xf numFmtId="166" fontId="10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10" fillId="7" borderId="0" applyAlignment="1" pivotButton="0" quotePrefix="0" xfId="0">
      <alignment horizontal="general" vertical="bottom"/>
    </xf>
    <xf numFmtId="0" fontId="0" fillId="7" borderId="0" applyAlignment="1" pivotButton="0" quotePrefix="0" xfId="0">
      <alignment horizontal="general" vertical="bottom"/>
    </xf>
    <xf numFmtId="165" fontId="10" fillId="7" borderId="1" applyAlignment="1" pivotButton="0" quotePrefix="0" xfId="0">
      <alignment horizontal="general" vertical="bottom"/>
    </xf>
    <xf numFmtId="166" fontId="10" fillId="7" borderId="1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0" fontId="22" fillId="0" borderId="1" applyAlignment="1" pivotButton="0" quotePrefix="0" xfId="0">
      <alignment horizontal="center" vertical="bottom"/>
    </xf>
    <xf numFmtId="0" fontId="0" fillId="7" borderId="1" applyAlignment="1" pivotButton="0" quotePrefix="0" xfId="0">
      <alignment horizontal="general" vertical="bottom"/>
    </xf>
    <xf numFmtId="0" fontId="20" fillId="7" borderId="1" applyAlignment="1" pivotButton="0" quotePrefix="0" xfId="0">
      <alignment horizontal="general" vertical="bottom"/>
    </xf>
    <xf numFmtId="0" fontId="23" fillId="0" borderId="0" applyAlignment="1" pivotButton="0" quotePrefix="0" xfId="0">
      <alignment horizontal="general" vertical="bottom"/>
    </xf>
    <xf numFmtId="167" fontId="14" fillId="0" borderId="1" applyAlignment="1" pivotButton="0" quotePrefix="0" xfId="0">
      <alignment horizontal="general" vertical="bottom"/>
    </xf>
    <xf numFmtId="167" fontId="7" fillId="0" borderId="1" applyAlignment="1" pivotButton="0" quotePrefix="0" xfId="0">
      <alignment horizontal="general" vertical="bottom"/>
    </xf>
    <xf numFmtId="0" fontId="20" fillId="7" borderId="0" applyAlignment="1" pivotButton="0" quotePrefix="0" xfId="0">
      <alignment horizontal="general" vertical="bottom"/>
    </xf>
    <xf numFmtId="167" fontId="10" fillId="7" borderId="1" applyAlignment="1" pivotButton="0" quotePrefix="0" xfId="0">
      <alignment horizontal="general" vertical="bottom"/>
    </xf>
    <xf numFmtId="168" fontId="14" fillId="0" borderId="1" applyAlignment="1" pivotButton="0" quotePrefix="0" xfId="0">
      <alignment horizontal="general" vertical="bottom"/>
    </xf>
    <xf numFmtId="166" fontId="17" fillId="0" borderId="1" applyAlignment="1" pivotButton="0" quotePrefix="0" xfId="0">
      <alignment horizontal="general" vertical="bottom"/>
    </xf>
    <xf numFmtId="0" fontId="13" fillId="5" borderId="0" applyAlignment="1" pivotButton="0" quotePrefix="0" xfId="0">
      <alignment horizontal="center" vertical="bottom"/>
    </xf>
    <xf numFmtId="0" fontId="20" fillId="5" borderId="0" applyAlignment="1" pivotButton="0" quotePrefix="0" xfId="0">
      <alignment horizontal="general" vertical="bottom"/>
    </xf>
    <xf numFmtId="165" fontId="11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166" fontId="10" fillId="5" borderId="1" applyAlignment="1" pivotButton="0" quotePrefix="0" xfId="0">
      <alignment horizontal="general" vertical="bottom"/>
    </xf>
    <xf numFmtId="0" fontId="5" fillId="5" borderId="0" applyAlignment="1" pivotButton="0" quotePrefix="0" xfId="0">
      <alignment horizontal="general" vertical="bottom"/>
    </xf>
    <xf numFmtId="167" fontId="17" fillId="0" borderId="1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center" indent="1"/>
    </xf>
    <xf numFmtId="0" fontId="2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bottom"/>
    </xf>
    <xf numFmtId="0" fontId="7" fillId="0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center" vertical="bottom"/>
    </xf>
    <xf numFmtId="0" fontId="10" fillId="4" borderId="1" applyAlignment="1" pivotButton="0" quotePrefix="0" xfId="0">
      <alignment horizontal="center" vertical="bottom"/>
    </xf>
    <xf numFmtId="0" fontId="10" fillId="0" borderId="1" applyAlignment="1" pivotButton="0" quotePrefix="0" xfId="0">
      <alignment horizontal="general" vertical="top"/>
    </xf>
    <xf numFmtId="0" fontId="7" fillId="0" borderId="1" applyAlignment="1" pivotButton="0" quotePrefix="0" xfId="0">
      <alignment horizontal="general" vertical="top"/>
    </xf>
    <xf numFmtId="0" fontId="7" fillId="0" borderId="1" applyAlignment="1" pivotButton="0" quotePrefix="0" xfId="0">
      <alignment horizontal="general" vertical="top" wrapText="1"/>
    </xf>
    <xf numFmtId="0" fontId="32" fillId="0" borderId="0" pivotButton="0" quotePrefix="0" xfId="0"/>
    <xf numFmtId="0" fontId="31" fillId="0" borderId="0" pivotButton="0" quotePrefix="0" xfId="0"/>
    <xf numFmtId="0" fontId="12" fillId="0" borderId="0" applyAlignment="1" pivotButton="0" quotePrefix="0" xfId="0">
      <alignment horizontal="general" vertical="bottom"/>
    </xf>
    <xf numFmtId="0" fontId="33" fillId="0" borderId="0" pivotButton="0" quotePrefix="0" xfId="0"/>
    <xf numFmtId="0" fontId="27" fillId="0" borderId="0" pivotButton="0" quotePrefix="0" xfId="0"/>
    <xf numFmtId="0" fontId="5" fillId="0" borderId="0" applyAlignment="1" pivotButton="0" quotePrefix="0" xfId="0">
      <alignment horizontal="general" vertical="bottom"/>
    </xf>
    <xf numFmtId="0" fontId="13" fillId="5" borderId="0" applyAlignment="1" pivotButton="0" quotePrefix="0" xfId="0">
      <alignment horizontal="general" vertical="center" indent="1"/>
    </xf>
    <xf numFmtId="0" fontId="10" fillId="0" borderId="0" applyAlignment="1" pivotButton="0" quotePrefix="0" xfId="0">
      <alignment horizontal="general" vertical="bottom"/>
    </xf>
    <xf numFmtId="0" fontId="14" fillId="0" borderId="1" applyAlignment="1" pivotButton="0" quotePrefix="0" xfId="0">
      <alignment horizontal="general" vertical="bottom"/>
    </xf>
    <xf numFmtId="164" fontId="14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5" fontId="11" fillId="6" borderId="1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166" fontId="14" fillId="4" borderId="1" applyAlignment="1" pivotButton="0" quotePrefix="0" xfId="0">
      <alignment horizontal="general" vertical="bottom"/>
    </xf>
    <xf numFmtId="165" fontId="14" fillId="4" borderId="1" applyAlignment="1" pivotButton="0" quotePrefix="0" xfId="0">
      <alignment horizontal="general" vertical="bottom"/>
    </xf>
    <xf numFmtId="167" fontId="14" fillId="4" borderId="1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26" fillId="9" borderId="0" pivotButton="0" quotePrefix="0" xfId="0"/>
    <xf numFmtId="165" fontId="14" fillId="0" borderId="1" applyAlignment="1" pivotButton="0" quotePrefix="0" xfId="0">
      <alignment horizontal="general" vertical="bottom"/>
    </xf>
    <xf numFmtId="165" fontId="17" fillId="0" borderId="1" applyAlignment="1" pivotButton="0" quotePrefix="0" xfId="0">
      <alignment horizontal="general" vertical="bottom"/>
    </xf>
    <xf numFmtId="165" fontId="10" fillId="0" borderId="1" applyAlignment="1" pivotButton="0" quotePrefix="0" xfId="0">
      <alignment horizontal="general" vertical="bottom"/>
    </xf>
    <xf numFmtId="167" fontId="10" fillId="0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168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166" fontId="14" fillId="0" borderId="1" applyAlignment="1" pivotButton="0" quotePrefix="0" xfId="0">
      <alignment horizontal="general" vertical="bottom"/>
    </xf>
    <xf numFmtId="166" fontId="10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10" fillId="7" borderId="0" applyAlignment="1" pivotButton="0" quotePrefix="0" xfId="0">
      <alignment horizontal="general" vertical="bottom"/>
    </xf>
    <xf numFmtId="0" fontId="0" fillId="7" borderId="0" applyAlignment="1" pivotButton="0" quotePrefix="0" xfId="0">
      <alignment horizontal="general" vertical="bottom"/>
    </xf>
    <xf numFmtId="165" fontId="10" fillId="7" borderId="1" applyAlignment="1" pivotButton="0" quotePrefix="0" xfId="0">
      <alignment horizontal="general" vertical="bottom"/>
    </xf>
    <xf numFmtId="166" fontId="10" fillId="7" borderId="1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0" fontId="22" fillId="0" borderId="1" applyAlignment="1" pivotButton="0" quotePrefix="0" xfId="0">
      <alignment horizontal="center" vertical="bottom"/>
    </xf>
    <xf numFmtId="0" fontId="0" fillId="7" borderId="1" applyAlignment="1" pivotButton="0" quotePrefix="0" xfId="0">
      <alignment horizontal="general" vertical="bottom"/>
    </xf>
    <xf numFmtId="0" fontId="20" fillId="7" borderId="1" applyAlignment="1" pivotButton="0" quotePrefix="0" xfId="0">
      <alignment horizontal="general" vertical="bottom"/>
    </xf>
    <xf numFmtId="0" fontId="23" fillId="0" borderId="0" applyAlignment="1" pivotButton="0" quotePrefix="0" xfId="0">
      <alignment horizontal="general" vertical="bottom"/>
    </xf>
    <xf numFmtId="167" fontId="14" fillId="0" borderId="1" applyAlignment="1" pivotButton="0" quotePrefix="0" xfId="0">
      <alignment horizontal="general" vertical="bottom"/>
    </xf>
    <xf numFmtId="167" fontId="7" fillId="0" borderId="1" applyAlignment="1" pivotButton="0" quotePrefix="0" xfId="0">
      <alignment horizontal="general" vertical="bottom"/>
    </xf>
    <xf numFmtId="0" fontId="20" fillId="7" borderId="0" applyAlignment="1" pivotButton="0" quotePrefix="0" xfId="0">
      <alignment horizontal="general" vertical="bottom"/>
    </xf>
    <xf numFmtId="167" fontId="10" fillId="7" borderId="1" applyAlignment="1" pivotButton="0" quotePrefix="0" xfId="0">
      <alignment horizontal="general" vertical="bottom"/>
    </xf>
    <xf numFmtId="168" fontId="14" fillId="0" borderId="1" applyAlignment="1" pivotButton="0" quotePrefix="0" xfId="0">
      <alignment horizontal="general" vertical="bottom"/>
    </xf>
    <xf numFmtId="166" fontId="17" fillId="0" borderId="1" applyAlignment="1" pivotButton="0" quotePrefix="0" xfId="0">
      <alignment horizontal="general" vertical="bottom"/>
    </xf>
    <xf numFmtId="0" fontId="31" fillId="0" borderId="1" applyAlignment="1" pivotButton="0" quotePrefix="0" xfId="0">
      <alignment horizontal="general" vertical="bottom"/>
    </xf>
    <xf numFmtId="0" fontId="13" fillId="5" borderId="0" applyAlignment="1" pivotButton="0" quotePrefix="0" xfId="0">
      <alignment horizontal="center" vertical="bottom"/>
    </xf>
    <xf numFmtId="0" fontId="20" fillId="5" borderId="0" applyAlignment="1" pivotButton="0" quotePrefix="0" xfId="0">
      <alignment horizontal="general" vertical="bottom"/>
    </xf>
    <xf numFmtId="165" fontId="11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166" fontId="10" fillId="5" borderId="1" applyAlignment="1" pivotButton="0" quotePrefix="0" xfId="0">
      <alignment horizontal="general" vertical="bottom"/>
    </xf>
    <xf numFmtId="0" fontId="5" fillId="5" borderId="0" applyAlignment="1" pivotButton="0" quotePrefix="0" xfId="0">
      <alignment horizontal="general" vertical="bottom"/>
    </xf>
    <xf numFmtId="167" fontId="17" fillId="0" borderId="1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general" vertical="bottom"/>
    </xf>
    <xf numFmtId="0" fontId="24" fillId="8" borderId="0" pivotButton="0" quotePrefix="0" xfId="0"/>
    <xf numFmtId="0" fontId="25" fillId="0" borderId="0" pivotButton="0" quotePrefix="0" xfId="0"/>
    <xf numFmtId="0" fontId="28" fillId="10" borderId="2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center" vertical="top"/>
    </xf>
    <xf numFmtId="0" fontId="30" fillId="0" borderId="2" applyAlignment="1" pivotButton="0" quotePrefix="0" xfId="0">
      <alignment horizontal="left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C8A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1F3864"/>
    <outlinePr summaryBelow="1" summaryRight="1"/>
    <pageSetUpPr fitToPage="0"/>
  </sheetPr>
  <dimension ref="A1:E4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34" customWidth="1" style="67" min="2" max="2"/>
    <col width="90" customWidth="1" style="67" min="3" max="3"/>
    <col width="20" customWidth="1" style="67" min="4" max="4"/>
  </cols>
  <sheetData>
    <row r="1" ht="25.5" customHeight="1" s="68">
      <c r="A1" s="69" t="inlineStr">
        <is>
          <t>MAQUETTE BUDGÉTAIRE - ENTREPRISE DE TRAVAUX PUBLICS</t>
        </is>
      </c>
    </row>
    <row r="2" ht="15" customHeight="1" s="68">
      <c r="A2" s="70" t="inlineStr">
        <is>
          <t>Modèle simplifié dérivé d'une maquette de revue de gestion de groupe. Version 1.2 - AGAPE SAS, août 2026.</t>
        </is>
      </c>
    </row>
    <row r="4" ht="15" customHeight="1" s="68">
      <c r="B4" s="71" t="inlineStr">
        <is>
          <t>À quoi sert ce classeur</t>
        </is>
      </c>
    </row>
    <row r="5" ht="15" customHeight="1" s="68">
      <c r="B5" s="72" t="inlineStr">
        <is>
          <t>Construire le budget de l'exercice à venir et le suivre en cours d'année, en un seul document.</t>
        </is>
      </c>
    </row>
    <row r="6" ht="15" customHeight="1" s="68">
      <c r="B6" s="72" t="inlineStr">
        <is>
          <t>Les 16 onglets 00 à 15 couvrent les 8 questions qu'un dirigeant de TP doit pouvoir trancher chaque mois :</t>
        </is>
      </c>
    </row>
    <row r="7" ht="15" customHeight="1" s="68">
      <c r="B7" s="72" t="inlineStr">
        <is>
          <t xml:space="preserve">   1. Est-ce que je rentre assez de commandes ?  -&gt;  02</t>
        </is>
      </c>
    </row>
    <row r="8" ht="15" customHeight="1" s="68">
      <c r="B8" s="72" t="inlineStr">
        <is>
          <t xml:space="preserve">   2. Vais-je produire ce que j'ai prévu ?  -&gt;  03</t>
        </is>
      </c>
    </row>
    <row r="9" ht="15" customHeight="1" s="68">
      <c r="B9" s="72" t="inlineStr">
        <is>
          <t xml:space="preserve">   3. Mes chantiers gagnent-ils de l'argent ?  -&gt;  04  (l'onglet le plus important)</t>
        </is>
      </c>
    </row>
    <row r="10" ht="15" customHeight="1" s="68">
      <c r="B10" s="72" t="inlineStr">
        <is>
          <t xml:space="preserve">   4. Ai-je les bonnes équipes, au bon coût, suffisamment occupées ?  -&gt;  05 et 06</t>
        </is>
      </c>
    </row>
    <row r="11" ht="15" customHeight="1" s="68">
      <c r="B11" s="72" t="inlineStr">
        <is>
          <t xml:space="preserve">   5. Mes frais de structure sont-ils sous contrôle ?  -&gt;  07</t>
        </is>
      </c>
    </row>
    <row r="12" ht="15" customHeight="1" s="68">
      <c r="B12" s="72" t="inlineStr">
        <is>
          <t xml:space="preserve">   6. Quel résultat vais-je faire ?  -&gt;  08</t>
        </is>
      </c>
    </row>
    <row r="13" ht="15" customHeight="1" s="68">
      <c r="B13" s="72" t="inlineStr">
        <is>
          <t xml:space="preserve">   7. Vais-je tenir la trésorerie ?  -&gt;  09 et 10</t>
        </is>
      </c>
    </row>
    <row r="14" ht="15" customHeight="1" s="68">
      <c r="B14" s="72" t="inlineStr">
        <is>
          <t xml:space="preserve">   8. Qu'est-ce qui peut faire dérailler le budget ?  -&gt;  11, 12, 13</t>
        </is>
      </c>
    </row>
    <row r="15" ht="15" customHeight="1" s="68">
      <c r="B15" s="72" t="inlineStr">
        <is>
          <t>L'onglet 15 restitue le tout sur une page : c'est le support de la revue mensuelle.</t>
        </is>
      </c>
    </row>
    <row r="17" ht="15" customHeight="1" s="68">
      <c r="B17" s="71" t="inlineStr">
        <is>
          <t>Code couleur</t>
        </is>
      </c>
    </row>
    <row r="18" ht="18" customHeight="1" s="68">
      <c r="B18" s="73" t="inlineStr">
        <is>
          <t>Couleur</t>
        </is>
      </c>
      <c r="C18" s="73" t="inlineStr">
        <is>
          <t>Signification</t>
        </is>
      </c>
    </row>
    <row r="19" ht="15" customHeight="1" s="68">
      <c r="B19" s="74" t="inlineStr">
        <is>
          <t>AAA</t>
        </is>
      </c>
      <c r="C19" s="75" t="inlineStr">
        <is>
          <t>Bleu : cellule à saisir par vous</t>
        </is>
      </c>
    </row>
    <row r="20" ht="15" customHeight="1" s="68">
      <c r="B20" s="76" t="inlineStr">
        <is>
          <t>AAA</t>
        </is>
      </c>
      <c r="C20" s="75" t="inlineStr">
        <is>
          <t>Noir : calcul automatique - ne pas écraser</t>
        </is>
      </c>
    </row>
    <row r="21" ht="15" customHeight="1" s="68">
      <c r="B21" s="77" t="inlineStr">
        <is>
          <t>AAA</t>
        </is>
      </c>
      <c r="C21" s="75" t="inlineStr">
        <is>
          <t>Vert : reprise d'un autre onglet - ne pas écraser</t>
        </is>
      </c>
    </row>
    <row r="22" ht="15" customHeight="1" s="68">
      <c r="B22" s="78" t="inlineStr">
        <is>
          <t>AAA</t>
        </is>
      </c>
      <c r="C22" s="75" t="inlineStr">
        <is>
          <t>Fond jaune : hypothèse clé - à discuter en comité de direction</t>
        </is>
      </c>
    </row>
    <row r="24" ht="15" customHeight="1" s="68">
      <c r="B24" s="71" t="inlineStr">
        <is>
          <t>Ordre de remplissage conseillé</t>
        </is>
      </c>
    </row>
    <row r="25" ht="18" customHeight="1" s="68">
      <c r="B25" s="73" t="inlineStr">
        <is>
          <t>Étape</t>
        </is>
      </c>
      <c r="C25" s="73" t="inlineStr">
        <is>
          <t>Onglet</t>
        </is>
      </c>
      <c r="D25" s="73" t="inlineStr">
        <is>
          <t>Ce que vous y mettez</t>
        </is>
      </c>
      <c r="E25" s="73" t="inlineStr">
        <is>
          <t>Durée indicative</t>
        </is>
      </c>
    </row>
    <row r="26" ht="57.45" customHeight="1" s="68">
      <c r="B26" s="79" t="inlineStr">
        <is>
          <t>1</t>
        </is>
      </c>
      <c r="C26" s="80" t="inlineStr">
        <is>
          <t>01 - Paramètres</t>
        </is>
      </c>
      <c r="D26" s="81" t="inlineStr">
        <is>
          <t>Identité, dates d'exercice, hypothèses de coûts et de taux. Tout le reste en découle.</t>
        </is>
      </c>
      <c r="E26" s="80" t="inlineStr">
        <is>
          <t>30 min</t>
        </is>
      </c>
    </row>
    <row r="27" ht="35.05" customHeight="1" s="68">
      <c r="B27" s="79" t="inlineStr">
        <is>
          <t>2</t>
        </is>
      </c>
      <c r="C27" s="80" t="inlineStr">
        <is>
          <t>04 - Résultat par chantier</t>
        </is>
      </c>
      <c r="D27" s="81" t="inlineStr">
        <is>
          <t>Une ligne par chantier en cours et à venir. Le cœur du budget.</t>
        </is>
      </c>
      <c r="E27" s="80" t="inlineStr">
        <is>
          <t>1 à 3 jours</t>
        </is>
      </c>
    </row>
    <row r="28" ht="35.05" customHeight="1" s="68">
      <c r="B28" s="79" t="inlineStr">
        <is>
          <t>3</t>
        </is>
      </c>
      <c r="C28" s="80" t="inlineStr">
        <is>
          <t>03 - Prévision de production</t>
        </is>
      </c>
      <c r="D28" s="81" t="inlineStr">
        <is>
          <t>Le chiffre d'affaires par mois, déduit des chantiers.</t>
        </is>
      </c>
      <c r="E28" s="80" t="inlineStr">
        <is>
          <t>2 h</t>
        </is>
      </c>
    </row>
    <row r="29" ht="35.05" customHeight="1" s="68">
      <c r="B29" s="79" t="inlineStr">
        <is>
          <t>4</t>
        </is>
      </c>
      <c r="C29" s="80" t="inlineStr">
        <is>
          <t>02 - Prise de commandes</t>
        </is>
      </c>
      <c r="D29" s="81" t="inlineStr">
        <is>
          <t>L'objectif de signature de l'exercice, par segment.</t>
        </is>
      </c>
      <c r="E29" s="80" t="inlineStr">
        <is>
          <t>2 h</t>
        </is>
      </c>
    </row>
    <row r="30" ht="35.05" customHeight="1" s="68">
      <c r="B30" s="79" t="inlineStr">
        <is>
          <t>5</t>
        </is>
      </c>
      <c r="C30" s="80" t="inlineStr">
        <is>
          <t>05 / 06 - Effectifs, TACE</t>
        </is>
      </c>
      <c r="D30" s="81" t="inlineStr">
        <is>
          <t>Effectifs par catégorie, masse salariale, taux d'activité.</t>
        </is>
      </c>
      <c r="E30" s="80" t="inlineStr">
        <is>
          <t>1/2 journée</t>
        </is>
      </c>
    </row>
    <row r="31" ht="23.85" customHeight="1" s="68">
      <c r="B31" s="79" t="inlineStr">
        <is>
          <t>6</t>
        </is>
      </c>
      <c r="C31" s="80" t="inlineStr">
        <is>
          <t>07 - Frais généraux</t>
        </is>
      </c>
      <c r="D31" s="81" t="inlineStr">
        <is>
          <t>Les frais de structure poste par poste.</t>
        </is>
      </c>
      <c r="E31" s="80" t="inlineStr">
        <is>
          <t>1/2 journée</t>
        </is>
      </c>
    </row>
    <row r="32" ht="35.05" customHeight="1" s="68">
      <c r="B32" s="79" t="inlineStr">
        <is>
          <t>7</t>
        </is>
      </c>
      <c r="C32" s="80" t="inlineStr">
        <is>
          <t>08 - Compte de résultat</t>
        </is>
      </c>
      <c r="D32" s="81" t="inlineStr">
        <is>
          <t>Rien à saisir : vérification que le compte se tient.</t>
        </is>
      </c>
      <c r="E32" s="80" t="inlineStr">
        <is>
          <t>1 h de lecture</t>
        </is>
      </c>
    </row>
    <row r="33" ht="35.05" customHeight="1" s="68">
      <c r="B33" s="79" t="inlineStr">
        <is>
          <t>8</t>
        </is>
      </c>
      <c r="C33" s="80" t="inlineStr">
        <is>
          <t>09 / 10 - Trésorerie, BFR</t>
        </is>
      </c>
      <c r="D33" s="81" t="inlineStr">
        <is>
          <t>Encaissements, décaissements, encours clients.</t>
        </is>
      </c>
      <c r="E33" s="80" t="inlineStr">
        <is>
          <t>1/2 journée</t>
        </is>
      </c>
    </row>
    <row r="34" ht="35.05" customHeight="1" s="68">
      <c r="B34" s="79" t="inlineStr">
        <is>
          <t>9</t>
        </is>
      </c>
      <c r="C34" s="80" t="inlineStr">
        <is>
          <t>11 / 12 / 13</t>
        </is>
      </c>
      <c r="D34" s="81" t="inlineStr">
        <is>
          <t>Risques, opportunités, investissements, sécurité.</t>
        </is>
      </c>
      <c r="E34" s="80" t="inlineStr">
        <is>
          <t>2 h</t>
        </is>
      </c>
    </row>
    <row r="35" ht="23.85" customHeight="1" s="68">
      <c r="B35" s="79" t="inlineStr">
        <is>
          <t>10</t>
        </is>
      </c>
      <c r="C35" s="80" t="inlineStr">
        <is>
          <t>14 / 15</t>
        </is>
      </c>
      <c r="D35" s="81" t="inlineStr">
        <is>
          <t>Plan d'actions et lecture du tableau de bord.</t>
        </is>
      </c>
      <c r="E35" s="80" t="inlineStr">
        <is>
          <t>1 h</t>
        </is>
      </c>
    </row>
    <row r="36" ht="23.85" customHeight="1" s="68">
      <c r="B36" s="82" t="inlineStr">
        <is>
          <t>AGAPE</t>
        </is>
      </c>
      <c r="C36" s="83" t="inlineStr">
        <is>
          <t>16 - Vos données AGAPE</t>
        </is>
      </c>
      <c r="D36" s="83" t="inlineStr">
        <is>
          <t>Les quatre chiffres qu'AGAPE tient à votre disposition. À lire avant de commencer, et à relire aux étapes 1, 6 et 7.</t>
        </is>
      </c>
      <c r="E36" s="83" t="inlineStr">
        <is>
          <t>15 min</t>
        </is>
      </c>
    </row>
    <row r="38" ht="15" customHeight="1" s="68">
      <c r="B38" s="84" t="inlineStr">
        <is>
          <t>Trois règles à ne pas négliger</t>
        </is>
      </c>
    </row>
    <row r="39" ht="15" customHeight="1" s="68">
      <c r="B39" s="72" t="inlineStr">
        <is>
          <t>1. Un budget n'a de valeur que comparé. Chaque onglet oppose le budget N+1 à l'atterrissage N et au réalisé N-1.</t>
        </is>
      </c>
    </row>
    <row r="40" ht="15" customHeight="1" s="68">
      <c r="B40" s="72" t="inlineStr">
        <is>
          <t>2. Un chiffre sans pilote ne se réalise pas. L'onglet 14 nomme un responsable et une échéance pour chaque écart.</t>
        </is>
      </c>
    </row>
    <row r="41" ht="15" customHeight="1" s="68">
      <c r="B41" s="72" t="inlineStr">
        <is>
          <t>3. La maquette ne remplace pas la revue. Elle sert de support à une réunion mensuelle d'une heure, pas de classeur d'archive.</t>
        </is>
      </c>
    </row>
    <row r="43" ht="15" customHeight="1" s="68">
      <c r="B43" s="85" t="inlineStr">
        <is>
          <t>Un dix-septième onglet</t>
        </is>
      </c>
    </row>
    <row r="44" ht="15" customHeight="1" s="68">
      <c r="B44" s="86" t="inlineStr">
        <is>
          <t>L'onglet 16 - Vos données AGAPE liste les quatre chiffres que ce classeur demande et qu'AGAPE tient à votre disposition : votre BFA, l'inflation réelle du groupement, votre cotisation, vos achats sous contrat.</t>
        </is>
      </c>
    </row>
    <row r="45" ht="15" customHeight="1" s="68">
      <c r="B45" s="86" t="inlineStr">
        <is>
          <t>Ils sont signalés en orange dans les onglets concernés. AGAPE ne les saisit pas à votre place : elle vous dit où ils sont.</t>
        </is>
      </c>
    </row>
  </sheetData>
  <mergeCells count="4">
    <mergeCell ref="B40:D40"/>
    <mergeCell ref="A1:D1"/>
    <mergeCell ref="B41:D41"/>
    <mergeCell ref="B39:D3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E4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6" customWidth="1" style="67" min="2" max="2"/>
    <col width="20" customWidth="1" style="67" min="3" max="3"/>
    <col width="16" customWidth="1" style="67" min="4" max="4"/>
    <col width="60" customWidth="1" style="67" min="5" max="5"/>
  </cols>
  <sheetData>
    <row r="1" ht="25.5" customHeight="1" s="68">
      <c r="A1" s="69" t="inlineStr">
        <is>
          <t>01 - PARAMÈTRES ET HYPOTHÈSES</t>
        </is>
      </c>
    </row>
    <row r="2" ht="15" customHeight="1" s="68">
      <c r="A2" s="87" t="inlineStr">
        <is>
          <t>Tout le classeur s'appuie sur cet onglet. Les cellules jaunes sont les hypothèses à valider en comité.</t>
        </is>
      </c>
    </row>
    <row r="4" ht="18" customHeight="1" s="68">
      <c r="A4" s="88" t="inlineStr">
        <is>
          <t>IDENTITÉ</t>
        </is>
      </c>
    </row>
    <row r="5" ht="15" customHeight="1" s="68">
      <c r="B5" s="89" t="inlineStr">
        <is>
          <t>Raison sociale</t>
        </is>
      </c>
      <c r="C5" s="90" t="inlineStr">
        <is>
          <t>[Nom de l'entreprise]</t>
        </is>
      </c>
    </row>
    <row r="6" ht="15" customHeight="1" s="68">
      <c r="B6" s="89" t="inlineStr">
        <is>
          <t>Activité principale</t>
        </is>
      </c>
      <c r="C6" s="90" t="inlineStr">
        <is>
          <t>Travaux publics - [terrassement / VRD / réseaux / génie civil]</t>
        </is>
      </c>
    </row>
    <row r="7" ht="15" customHeight="1" s="68">
      <c r="B7" s="89" t="inlineStr">
        <is>
          <t>Effectif total (ETP)</t>
        </is>
      </c>
      <c r="C7" s="90" t="n">
        <v>45</v>
      </c>
    </row>
    <row r="8" ht="15" customHeight="1" s="68">
      <c r="B8" s="89" t="inlineStr">
        <is>
          <t>Département / région d'intervention</t>
        </is>
      </c>
      <c r="C8" s="90" t="inlineStr">
        <is>
          <t>[..]</t>
        </is>
      </c>
    </row>
    <row r="9" ht="15" customHeight="1" s="68">
      <c r="B9" s="89" t="inlineStr">
        <is>
          <t>Dirigeant</t>
        </is>
      </c>
      <c r="C9" s="90" t="inlineStr">
        <is>
          <t>[Nom]</t>
        </is>
      </c>
    </row>
    <row r="10" ht="15" customHeight="1" s="68">
      <c r="B10" s="89" t="inlineStr">
        <is>
          <t>Responsable du budget</t>
        </is>
      </c>
      <c r="C10" s="90" t="inlineStr">
        <is>
          <t>[Nom]</t>
        </is>
      </c>
    </row>
    <row r="12" ht="18" customHeight="1" s="68">
      <c r="A12" s="88" t="inlineStr">
        <is>
          <t>EXERCICE</t>
        </is>
      </c>
    </row>
    <row r="13" ht="15" customHeight="1" s="68">
      <c r="B13" s="89" t="inlineStr">
        <is>
          <t>Premier mois de l'exercice budgété</t>
        </is>
      </c>
      <c r="C13" s="91">
        <f>DATE(2027,1,1)</f>
        <v/>
      </c>
      <c r="E13" s="87" t="inlineStr">
        <is>
          <t>Saisir le 1er jour de l'exercice. Exercice civil : 01/01. Exercice décalé : 01/10 par exemple.</t>
        </is>
      </c>
    </row>
    <row r="14" ht="15" customHeight="1" s="68">
      <c r="B14" s="89" t="inlineStr">
        <is>
          <t>Dernier mois de l'exercice</t>
        </is>
      </c>
      <c r="C14" s="92">
        <f>EDATE(C13,11)</f>
        <v/>
      </c>
    </row>
    <row r="15" ht="15" customHeight="1" s="68">
      <c r="B15" s="89" t="inlineStr">
        <is>
          <t>Libellé exercice budgété (N+1)</t>
        </is>
      </c>
      <c r="C15" s="90" t="inlineStr">
        <is>
          <t>Budget 2027</t>
        </is>
      </c>
    </row>
    <row r="16" ht="15" customHeight="1" s="68">
      <c r="B16" s="89" t="inlineStr">
        <is>
          <t>Libellé exercice en cours (N)</t>
        </is>
      </c>
      <c r="C16" s="90" t="inlineStr">
        <is>
          <t>Atterrissage 2026</t>
        </is>
      </c>
    </row>
    <row r="17" ht="15" customHeight="1" s="68">
      <c r="B17" s="89" t="inlineStr">
        <is>
          <t>Libellé exercice précédent (N-1)</t>
        </is>
      </c>
      <c r="C17" s="90" t="inlineStr">
        <is>
          <t>Réalisé 2025</t>
        </is>
      </c>
    </row>
    <row r="18" ht="15" customHeight="1" s="68">
      <c r="B18" s="89" t="inlineStr">
        <is>
          <t>Unité du classeur</t>
        </is>
      </c>
      <c r="C18" s="90" t="inlineStr">
        <is>
          <t>k€</t>
        </is>
      </c>
    </row>
    <row r="20" ht="18" customHeight="1" s="68">
      <c r="A20" s="88" t="inlineStr">
        <is>
          <t>HYPOTHÈSES DE PRODUCTION ET DE MARGE</t>
        </is>
      </c>
    </row>
    <row r="21" ht="18" customHeight="1" s="68">
      <c r="A21" s="73" t="n"/>
      <c r="B21" s="73" t="inlineStr">
        <is>
          <t>Hypothèse</t>
        </is>
      </c>
      <c r="C21" s="73" t="inlineStr">
        <is>
          <t>Valeur</t>
        </is>
      </c>
      <c r="D21" s="73" t="inlineStr">
        <is>
          <t>Unité</t>
        </is>
      </c>
      <c r="E21" s="73" t="inlineStr">
        <is>
          <t>Commentaire / source</t>
        </is>
      </c>
    </row>
    <row r="22" ht="15" customHeight="1" s="68">
      <c r="B22" s="89" t="inlineStr">
        <is>
          <t>Production budgétée (chiffre d'affaires)</t>
        </is>
      </c>
      <c r="C22" s="93">
        <f>'03 - Prévision production'!$C$11</f>
        <v/>
      </c>
      <c r="D22" s="94" t="inlineStr">
        <is>
          <t>k€</t>
        </is>
      </c>
      <c r="E22" s="95" t="inlineStr">
        <is>
          <t>Calculé automatiquement à partir de l'onglet 03 - ne pas saisir ici.</t>
        </is>
      </c>
    </row>
    <row r="23" ht="15" customHeight="1" s="68">
      <c r="B23" s="89" t="inlineStr">
        <is>
          <t>Taux de marge brute chantier cible</t>
        </is>
      </c>
      <c r="C23" s="96" t="n">
        <v>0.17</v>
      </c>
      <c r="D23" s="94" t="inlineStr">
        <is>
          <t>% de la production</t>
        </is>
      </c>
      <c r="E23" s="87" t="inlineStr">
        <is>
          <t>Production - coûts directs de chantier. À caler sur vos trois derniers exercices, pas sur une moyenne de branche.</t>
        </is>
      </c>
    </row>
    <row r="24" ht="15" customHeight="1" s="68">
      <c r="B24" s="89" t="inlineStr">
        <is>
          <t>Taux de frais généraux cible</t>
        </is>
      </c>
      <c r="C24" s="96" t="n">
        <v>0.115</v>
      </c>
      <c r="D24" s="94" t="inlineStr">
        <is>
          <t>% de la production</t>
        </is>
      </c>
      <c r="E24" s="87" t="inlineStr">
        <is>
          <t>Frais de structure / production. La cible utile est votre propre historique : le taux doit baisser quand la production monte.</t>
        </is>
      </c>
    </row>
    <row r="25" ht="15" customHeight="1" s="68">
      <c r="B25" s="89" t="inlineStr">
        <is>
          <t>Résultat d'exploitation visé</t>
        </is>
      </c>
      <c r="C25" s="96" t="n">
        <v>0.055</v>
      </c>
      <c r="D25" s="94" t="inlineStr">
        <is>
          <t>% de la production</t>
        </is>
      </c>
      <c r="E25" s="87" t="inlineStr">
        <is>
          <t>Marge brute - frais généraux.</t>
        </is>
      </c>
    </row>
    <row r="27" ht="18" customHeight="1" s="68">
      <c r="A27" s="88" t="inlineStr">
        <is>
          <t>HYPOTHÈSES DE COÛT ET DE TEMPS</t>
        </is>
      </c>
    </row>
    <row r="28" ht="18" customHeight="1" s="68">
      <c r="A28" s="73" t="n"/>
      <c r="B28" s="73" t="inlineStr">
        <is>
          <t>Hypothèse</t>
        </is>
      </c>
      <c r="C28" s="73" t="inlineStr">
        <is>
          <t>Valeur</t>
        </is>
      </c>
      <c r="D28" s="73" t="inlineStr">
        <is>
          <t>Unité</t>
        </is>
      </c>
      <c r="E28" s="73" t="inlineStr">
        <is>
          <t>Commentaire / source</t>
        </is>
      </c>
    </row>
    <row r="29" ht="15" customHeight="1" s="68">
      <c r="B29" s="89" t="inlineStr">
        <is>
          <t>Heures travaillées par an et par ETP productif</t>
        </is>
      </c>
      <c r="C29" s="97" t="n">
        <v>1607</v>
      </c>
      <c r="D29" s="94" t="inlineStr">
        <is>
          <t>h</t>
        </is>
      </c>
      <c r="E29" s="87" t="inlineStr">
        <is>
          <t>Base 35 h hors congés et jours fériés. À ajuster selon accord d'entreprise ou modulation.</t>
        </is>
      </c>
    </row>
    <row r="30" ht="15" customHeight="1" s="68">
      <c r="B30" s="89" t="inlineStr">
        <is>
          <t>Coût horaire moyen chargé - ouvriers</t>
        </is>
      </c>
      <c r="C30" s="98" t="n">
        <v>32</v>
      </c>
      <c r="D30" s="94" t="inlineStr">
        <is>
          <t>€ / h</t>
        </is>
      </c>
      <c r="E30" s="87" t="inlineStr">
        <is>
          <t>Salaire chargé + paniers + trajets + intéressement, hors matériel.</t>
        </is>
      </c>
    </row>
    <row r="31" ht="15" customHeight="1" s="68">
      <c r="B31" s="89" t="inlineStr">
        <is>
          <t>Coût horaire moyen chargé - ETAM / cadres</t>
        </is>
      </c>
      <c r="C31" s="98" t="n">
        <v>48</v>
      </c>
      <c r="D31" s="94" t="inlineStr">
        <is>
          <t>€ / h</t>
        </is>
      </c>
      <c r="E31" s="87" t="inlineStr">
        <is>
          <t>Idem, personnel d'encadrement et de bureau d'études.</t>
        </is>
      </c>
    </row>
    <row r="32" ht="15" customHeight="1" s="68">
      <c r="B32" s="89" t="inlineStr">
        <is>
          <t>Taux d'activité (TACE) cible</t>
        </is>
      </c>
      <c r="C32" s="96" t="n">
        <v>0.85</v>
      </c>
      <c r="D32" s="94" t="inlineStr">
        <is>
          <t>% des heures</t>
        </is>
      </c>
      <c r="E32" s="87" t="inlineStr">
        <is>
          <t>Heures imputées sur chantier / heures productives totales. Voir onglet 06.</t>
        </is>
      </c>
    </row>
    <row r="33" ht="15" customHeight="1" s="68">
      <c r="B33" s="89" t="inlineStr">
        <is>
          <t>Taux de charges sur salaire brut</t>
        </is>
      </c>
      <c r="C33" s="96" t="n">
        <v>0.45</v>
      </c>
      <c r="D33" s="94" t="inlineStr">
        <is>
          <t>%</t>
        </is>
      </c>
      <c r="E33" s="87" t="inlineStr">
        <is>
          <t>Taux moyen constaté sur votre dernier bulletin récapitulatif annuel.</t>
        </is>
      </c>
    </row>
    <row r="34" ht="15" customHeight="1" s="68">
      <c r="B34" s="89" t="inlineStr">
        <is>
          <t>Évolution de la masse salariale</t>
        </is>
      </c>
      <c r="C34" s="96" t="n">
        <v>0.025</v>
      </c>
      <c r="D34" s="94" t="inlineStr">
        <is>
          <t>% / an</t>
        </is>
      </c>
      <c r="E34" s="87" t="inlineStr">
        <is>
          <t>Revalorisation conventionnelle + augmentations individuelles + GVT.</t>
        </is>
      </c>
    </row>
    <row r="35" ht="15" customHeight="1" s="68">
      <c r="B35" s="89" t="inlineStr">
        <is>
          <t>Inflation des achats et sous-traitance</t>
        </is>
      </c>
      <c r="C35" s="96" t="n">
        <v>0.02</v>
      </c>
      <c r="D35" s="94" t="inlineStr">
        <is>
          <t>% / an</t>
        </is>
      </c>
      <c r="E35" s="99" t="inlineStr">
        <is>
          <t>À caler sur l'index TP01, ou mieux : sur l'évolution réelle relevée par AGAPE sur les contrats-cadres du groupement. Voir onglet 16.</t>
        </is>
      </c>
    </row>
    <row r="37" ht="18" customHeight="1" s="68">
      <c r="A37" s="88" t="inlineStr">
        <is>
          <t>HYPOTHÈSES FINANCIÈRES</t>
        </is>
      </c>
    </row>
    <row r="38" ht="18" customHeight="1" s="68">
      <c r="A38" s="73" t="n"/>
      <c r="B38" s="73" t="inlineStr">
        <is>
          <t>Hypothèse</t>
        </is>
      </c>
      <c r="C38" s="73" t="inlineStr">
        <is>
          <t>Valeur</t>
        </is>
      </c>
      <c r="D38" s="73" t="inlineStr">
        <is>
          <t>Unité</t>
        </is>
      </c>
      <c r="E38" s="73" t="inlineStr">
        <is>
          <t>Commentaire / source</t>
        </is>
      </c>
    </row>
    <row r="39" ht="15" customHeight="1" s="68">
      <c r="B39" s="89" t="inlineStr">
        <is>
          <t>Délai de règlement clients (DSO) cible</t>
        </is>
      </c>
      <c r="C39" s="97" t="n">
        <v>65</v>
      </c>
      <c r="D39" s="94" t="inlineStr">
        <is>
          <t>jours</t>
        </is>
      </c>
      <c r="E39" s="87" t="inlineStr">
        <is>
          <t>Encours clients TTC / ÇA TTC x 365. Voir onglet 10.</t>
        </is>
      </c>
    </row>
    <row r="40" ht="15" customHeight="1" s="68">
      <c r="B40" s="89" t="inlineStr">
        <is>
          <t>Délai de règlement fournisseurs</t>
        </is>
      </c>
      <c r="C40" s="97" t="n">
        <v>45</v>
      </c>
      <c r="D40" s="94" t="inlineStr">
        <is>
          <t>jours</t>
        </is>
      </c>
      <c r="E40" s="87" t="inlineStr">
        <is>
          <t>Plafond légal 60 jours date de facture, ou 45 jours fin de mois.</t>
        </is>
      </c>
    </row>
    <row r="41" ht="15" customHeight="1" s="68">
      <c r="B41" s="89" t="inlineStr">
        <is>
          <t>Taux d'intérêt des financements</t>
        </is>
      </c>
      <c r="C41" s="96" t="n">
        <v>0.045</v>
      </c>
      <c r="D41" s="94" t="inlineStr">
        <is>
          <t>%</t>
        </is>
      </c>
      <c r="E41" s="87" t="inlineStr">
        <is>
          <t>Taux moyen des emprunts et crédits-bails en cours.</t>
        </is>
      </c>
    </row>
    <row r="42" ht="15" customHeight="1" s="68">
      <c r="B42" s="89" t="inlineStr">
        <is>
          <t>Taux d'impôt sur les sociétés</t>
        </is>
      </c>
      <c r="C42" s="96" t="n">
        <v>0.25</v>
      </c>
      <c r="D42" s="94" t="inlineStr">
        <is>
          <t>%</t>
        </is>
      </c>
      <c r="E42" s="87" t="inlineStr">
        <is>
          <t>Taux normal. 15 % sur les 42 500 premiers euros si conditions remplies.</t>
        </is>
      </c>
    </row>
    <row r="43" ht="15" customHeight="1" s="68">
      <c r="B43" s="89" t="inlineStr">
        <is>
          <t>Trésorerie nette à l'ouverture</t>
        </is>
      </c>
      <c r="C43" s="97" t="n">
        <v>850</v>
      </c>
      <c r="D43" s="94" t="inlineStr">
        <is>
          <t>k€</t>
        </is>
      </c>
      <c r="E43" s="87" t="inlineStr">
        <is>
          <t>Disponibilités - concours bancaires courants au 1er jour de l'exercice.</t>
        </is>
      </c>
    </row>
    <row r="45" ht="18" customHeight="1" s="68">
      <c r="A45" s="100" t="inlineStr">
        <is>
          <t>CE QU'AGAPE PEUT VOUS DONNER ICI</t>
        </is>
      </c>
    </row>
    <row r="46" ht="15" customHeight="1" s="68">
      <c r="B46" s="83" t="inlineStr">
        <is>
          <t>Ligne 35 - Inflation des achats : AGAPE relevé l'évolution réelle des tarifs, contrat par contrat. Un chiffre constaté sur vos propres fournisseurs vaut mieux qu'un index national. Voir onglet 16.</t>
        </is>
      </c>
    </row>
  </sheetData>
  <mergeCells count="7">
    <mergeCell ref="A12:E12"/>
    <mergeCell ref="A4:E4"/>
    <mergeCell ref="A20:E20"/>
    <mergeCell ref="A1:E1"/>
    <mergeCell ref="A37:E37"/>
    <mergeCell ref="A45:E45"/>
    <mergeCell ref="A27:E2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P2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0" customWidth="1" style="67" min="2" max="2"/>
    <col width="14" customWidth="1" style="67" min="3" max="3"/>
    <col width="11" customWidth="1" style="67" min="4" max="15"/>
    <col width="14" customWidth="1" style="67" min="16" max="16"/>
  </cols>
  <sheetData>
    <row r="1" ht="25.5" customHeight="1" s="68">
      <c r="A1" s="69" t="inlineStr">
        <is>
          <t>02 - PRISE DE COMMANDES ET CARNET</t>
        </is>
      </c>
    </row>
    <row r="2" ht="15" customHeight="1" s="68">
      <c r="A2" s="87" t="inlineStr">
        <is>
          <t>Combien dois-je signer cette année pour tenir la production de l'an prochain ?</t>
        </is>
      </c>
    </row>
    <row r="4" ht="18" customHeight="1" s="68">
      <c r="A4" s="88" t="inlineStr">
        <is>
          <t>À. OBJECTIF DE PRISE DE COMMANDES</t>
        </is>
      </c>
    </row>
    <row r="5" ht="15" customHeight="1" s="68">
      <c r="B5" s="89" t="inlineStr">
        <is>
          <t>Carnet de commandes à l'ouverture de l'exercice (k€)</t>
        </is>
      </c>
      <c r="C5" s="101" t="n">
        <v>7200</v>
      </c>
    </row>
    <row r="6" ht="15" customHeight="1" s="68">
      <c r="B6" s="89" t="inlineStr">
        <is>
          <t>Objectif de prise de commandes de l'exercice (k€)</t>
        </is>
      </c>
      <c r="C6" s="97" t="n">
        <v>13500</v>
      </c>
    </row>
    <row r="7" ht="15" customHeight="1" s="68">
      <c r="B7" s="89" t="inlineStr">
        <is>
          <t>Production budgétée de l'exercice (k€)</t>
        </is>
      </c>
      <c r="C7" s="102">
        <f>'01 - Paramètres'!$C$22</f>
        <v/>
      </c>
    </row>
    <row r="8" ht="15" customHeight="1" s="68">
      <c r="B8" s="89" t="inlineStr">
        <is>
          <t>Carnet de commandes à la clôture (k€)</t>
        </is>
      </c>
      <c r="C8" s="103">
        <f>C5+$C$6-C7</f>
        <v/>
      </c>
    </row>
    <row r="9" ht="15" customHeight="1" s="68">
      <c r="B9" s="89" t="inlineStr">
        <is>
          <t>Visibilité à la clôture (mois de production)</t>
        </is>
      </c>
      <c r="C9" s="104">
        <f>IFERROR(C8/(C7/12),0)</f>
        <v/>
      </c>
      <c r="D9" s="105" t="inlineStr">
        <is>
          <t>&lt;- moins de 4 mois de carnet = alerte commerciale</t>
        </is>
      </c>
    </row>
    <row r="11" ht="18" customHeight="1" s="68">
      <c r="A11" s="88" t="inlineStr">
        <is>
          <t>B. MENSUALISATION DE LA PRISE DE COMMANDES</t>
        </is>
      </c>
    </row>
    <row r="12" ht="19.5" customHeight="1" s="68">
      <c r="A12" s="73" t="n"/>
      <c r="B12" s="73" t="n"/>
      <c r="C12" s="106">
        <f>EDATE('01 - Paramètres'!$C$13,0)</f>
        <v/>
      </c>
      <c r="D12" s="106">
        <f>EDATE('01 - Paramètres'!$C$13,1)</f>
        <v/>
      </c>
      <c r="E12" s="106">
        <f>EDATE('01 - Paramètres'!$C$13,2)</f>
        <v/>
      </c>
      <c r="F12" s="106">
        <f>EDATE('01 - Paramètres'!$C$13,3)</f>
        <v/>
      </c>
      <c r="G12" s="106">
        <f>EDATE('01 - Paramètres'!$C$13,4)</f>
        <v/>
      </c>
      <c r="H12" s="106">
        <f>EDATE('01 - Paramètres'!$C$13,5)</f>
        <v/>
      </c>
      <c r="I12" s="106">
        <f>EDATE('01 - Paramètres'!$C$13,6)</f>
        <v/>
      </c>
      <c r="J12" s="106">
        <f>EDATE('01 - Paramètres'!$C$13,7)</f>
        <v/>
      </c>
      <c r="K12" s="106">
        <f>EDATE('01 - Paramètres'!$C$13,8)</f>
        <v/>
      </c>
      <c r="L12" s="106">
        <f>EDATE('01 - Paramètres'!$C$13,9)</f>
        <v/>
      </c>
      <c r="M12" s="106">
        <f>EDATE('01 - Paramètres'!$C$13,10)</f>
        <v/>
      </c>
      <c r="N12" s="106">
        <f>EDATE('01 - Paramètres'!$C$13,11)</f>
        <v/>
      </c>
      <c r="O12" s="107" t="inlineStr">
        <is>
          <t>Total</t>
        </is>
      </c>
    </row>
    <row r="13" ht="15" customHeight="1" s="68">
      <c r="B13" s="89" t="inlineStr">
        <is>
          <t>Répartition (%)</t>
        </is>
      </c>
      <c r="C13" s="108" t="n">
        <v>0.0833333333333333</v>
      </c>
      <c r="D13" s="108" t="n">
        <v>0.0833333333333333</v>
      </c>
      <c r="E13" s="108" t="n">
        <v>0.0833333333333333</v>
      </c>
      <c r="F13" s="108" t="n">
        <v>0.0833333333333333</v>
      </c>
      <c r="G13" s="108" t="n">
        <v>0.0833333333333333</v>
      </c>
      <c r="H13" s="108" t="n">
        <v>0.0833333333333333</v>
      </c>
      <c r="I13" s="108" t="n">
        <v>0.0833333333333333</v>
      </c>
      <c r="J13" s="108" t="n">
        <v>0.0833333333333333</v>
      </c>
      <c r="K13" s="108" t="n">
        <v>0.0833333333333333</v>
      </c>
      <c r="L13" s="108" t="n">
        <v>0.0833333333333333</v>
      </c>
      <c r="M13" s="108" t="n">
        <v>0.0833333333333333</v>
      </c>
      <c r="N13" s="108" t="n">
        <v>0.0833333333333333</v>
      </c>
      <c r="O13" s="109">
        <f>SUM(C13:N13)</f>
        <v/>
      </c>
      <c r="P13" s="87" t="inlineStr">
        <is>
          <t>Par défaut linéaire. À moduler selon la saisonnalite des appels d'offres.</t>
        </is>
      </c>
    </row>
    <row r="14" ht="15" customHeight="1" s="68">
      <c r="B14" s="89" t="inlineStr">
        <is>
          <t>Prise de commandes (k€)</t>
        </is>
      </c>
      <c r="C14" s="110">
        <f>C13*$C$6</f>
        <v/>
      </c>
      <c r="D14" s="110">
        <f>D13*$C$6</f>
        <v/>
      </c>
      <c r="E14" s="110">
        <f>E13*$C$6</f>
        <v/>
      </c>
      <c r="F14" s="110">
        <f>F13*$C$6</f>
        <v/>
      </c>
      <c r="G14" s="110">
        <f>G13*$C$6</f>
        <v/>
      </c>
      <c r="H14" s="110">
        <f>H13*$C$6</f>
        <v/>
      </c>
      <c r="I14" s="110">
        <f>I13*$C$6</f>
        <v/>
      </c>
      <c r="J14" s="110">
        <f>J13*$C$6</f>
        <v/>
      </c>
      <c r="K14" s="110">
        <f>K13*$C$6</f>
        <v/>
      </c>
      <c r="L14" s="110">
        <f>L13*$C$6</f>
        <v/>
      </c>
      <c r="M14" s="110">
        <f>M13*$C$6</f>
        <v/>
      </c>
      <c r="N14" s="110">
        <f>N13*$C$6</f>
        <v/>
      </c>
      <c r="O14" s="103">
        <f>SUM(C14:N14)</f>
        <v/>
      </c>
    </row>
    <row r="15" ht="15" customHeight="1" s="68">
      <c r="B15" s="89" t="inlineStr">
        <is>
          <t>Prise de commandes cumulée (k€)</t>
        </is>
      </c>
      <c r="C15" s="110">
        <f>C14</f>
        <v/>
      </c>
      <c r="D15" s="110">
        <f>C15+D14</f>
        <v/>
      </c>
      <c r="E15" s="110">
        <f>D15+E14</f>
        <v/>
      </c>
      <c r="F15" s="110">
        <f>E15+F14</f>
        <v/>
      </c>
      <c r="G15" s="110">
        <f>F15+G14</f>
        <v/>
      </c>
      <c r="H15" s="110">
        <f>G15+H14</f>
        <v/>
      </c>
      <c r="I15" s="110">
        <f>H15+I14</f>
        <v/>
      </c>
      <c r="J15" s="110">
        <f>I15+J14</f>
        <v/>
      </c>
      <c r="K15" s="110">
        <f>J15+K14</f>
        <v/>
      </c>
      <c r="L15" s="110">
        <f>K15+L14</f>
        <v/>
      </c>
      <c r="M15" s="110">
        <f>L15+M14</f>
        <v/>
      </c>
      <c r="N15" s="110">
        <f>M15+N14</f>
        <v/>
      </c>
    </row>
    <row r="17" ht="18" customHeight="1" s="68">
      <c r="A17" s="88" t="inlineStr">
        <is>
          <t>C. DÉTAIL PAR SEGMENT DE MARCHÉ</t>
        </is>
      </c>
    </row>
    <row r="18" ht="31.5" customHeight="1" s="68">
      <c r="A18" s="73" t="n"/>
      <c r="B18" s="73" t="inlineStr">
        <is>
          <t>Segment / type de marché</t>
        </is>
      </c>
      <c r="C18" s="73" t="inlineStr">
        <is>
          <t>Donneur d'ordre type</t>
        </is>
      </c>
      <c r="D18" s="73" t="inlineStr">
        <is>
          <t>Nb d'affaires visé</t>
        </is>
      </c>
      <c r="E18" s="73" t="inlineStr">
        <is>
          <t>Montant moyen (k€)</t>
        </is>
      </c>
      <c r="F18" s="73" t="inlineStr">
        <is>
          <t>Potentiel (k€)</t>
        </is>
      </c>
      <c r="G18" s="73" t="inlineStr">
        <is>
          <t>Taux de réussite</t>
        </is>
      </c>
      <c r="H18" s="73" t="inlineStr">
        <is>
          <t>Prise de commandes pondérée (k€)</t>
        </is>
      </c>
      <c r="I18" s="73" t="inlineStr">
        <is>
          <t>Commentaire</t>
        </is>
      </c>
    </row>
    <row r="19" ht="15" customHeight="1" s="68">
      <c r="B19" s="90" t="inlineStr">
        <is>
          <t>Marchés publics communaux - VRD</t>
        </is>
      </c>
      <c r="C19" s="90" t="inlineStr">
        <is>
          <t>Communes, EPCI</t>
        </is>
      </c>
      <c r="D19" s="101" t="n">
        <v>12</v>
      </c>
      <c r="E19" s="101" t="n">
        <v>260</v>
      </c>
      <c r="F19" s="110">
        <f>D19*E19</f>
        <v/>
      </c>
      <c r="G19" s="108" t="n">
        <v>0.35</v>
      </c>
      <c r="H19" s="110">
        <f>F19*G19</f>
        <v/>
      </c>
      <c r="I19" s="90" t="n"/>
    </row>
    <row r="20" ht="15" customHeight="1" s="68">
      <c r="B20" s="90" t="inlineStr">
        <is>
          <t>Marchés publics départementaux / régionaux</t>
        </is>
      </c>
      <c r="C20" s="90" t="inlineStr">
        <is>
          <t>CD, Région</t>
        </is>
      </c>
      <c r="D20" s="101" t="n">
        <v>4</v>
      </c>
      <c r="E20" s="101" t="n">
        <v>850</v>
      </c>
      <c r="F20" s="110">
        <f>D20*E20</f>
        <v/>
      </c>
      <c r="G20" s="108" t="n">
        <v>0.3</v>
      </c>
      <c r="H20" s="110">
        <f>F20*G20</f>
        <v/>
      </c>
      <c r="I20" s="90" t="n"/>
    </row>
    <row r="21" ht="15" customHeight="1" s="68">
      <c r="B21" s="90" t="inlineStr">
        <is>
          <t>Réseaux secs et humides - concessionnaires</t>
        </is>
      </c>
      <c r="C21" s="90" t="inlineStr">
        <is>
          <t>Enedis, Veolia, SDE</t>
        </is>
      </c>
      <c r="D21" s="101" t="n">
        <v>6</v>
      </c>
      <c r="E21" s="101" t="n">
        <v>420</v>
      </c>
      <c r="F21" s="110">
        <f>D21*E21</f>
        <v/>
      </c>
      <c r="G21" s="108" t="n">
        <v>0.45</v>
      </c>
      <c r="H21" s="110">
        <f>F21*G21</f>
        <v/>
      </c>
      <c r="I21" s="90" t="n"/>
    </row>
    <row r="22" ht="15" customHeight="1" s="68">
      <c r="B22" s="90" t="inlineStr">
        <is>
          <t>Aménagements privés / lotisseurs</t>
        </is>
      </c>
      <c r="C22" s="90" t="inlineStr">
        <is>
          <t>Promoteurs, amenageurs</t>
        </is>
      </c>
      <c r="D22" s="101" t="n">
        <v>8</v>
      </c>
      <c r="E22" s="101" t="n">
        <v>180</v>
      </c>
      <c r="F22" s="110">
        <f>D22*E22</f>
        <v/>
      </c>
      <c r="G22" s="108" t="n">
        <v>0.5</v>
      </c>
      <c r="H22" s="110">
        <f>F22*G22</f>
        <v/>
      </c>
      <c r="I22" s="90" t="n"/>
    </row>
    <row r="23" ht="15" customHeight="1" s="68">
      <c r="B23" s="90" t="inlineStr">
        <is>
          <t>Terrassement / génie civil industriel</t>
        </is>
      </c>
      <c r="C23" s="90" t="inlineStr">
        <is>
          <t>Industriels</t>
        </is>
      </c>
      <c r="D23" s="101" t="n">
        <v>3</v>
      </c>
      <c r="E23" s="101" t="n">
        <v>700</v>
      </c>
      <c r="F23" s="110">
        <f>D23*E23</f>
        <v/>
      </c>
      <c r="G23" s="108" t="n">
        <v>0.3</v>
      </c>
      <c r="H23" s="110">
        <f>F23*G23</f>
        <v/>
      </c>
      <c r="I23" s="90" t="n"/>
    </row>
    <row r="24" ht="15" customHeight="1" s="68">
      <c r="B24" s="90" t="inlineStr">
        <is>
          <t>Travaux d'entretien et bons de commande</t>
        </is>
      </c>
      <c r="C24" s="90" t="inlineStr">
        <is>
          <t>Collectivités</t>
        </is>
      </c>
      <c r="D24" s="101" t="n">
        <v>1</v>
      </c>
      <c r="E24" s="101" t="n">
        <v>900</v>
      </c>
      <c r="F24" s="110">
        <f>D24*E24</f>
        <v/>
      </c>
      <c r="G24" s="108" t="n">
        <v>0.8</v>
      </c>
      <c r="H24" s="110">
        <f>F24*G24</f>
        <v/>
      </c>
      <c r="I24" s="90" t="n"/>
    </row>
    <row r="25" ht="15" customHeight="1" s="68">
      <c r="B25" s="90" t="n"/>
      <c r="C25" s="90" t="n"/>
      <c r="D25" s="101" t="n"/>
      <c r="E25" s="101" t="n"/>
      <c r="F25" s="110">
        <f>D25*E25</f>
        <v/>
      </c>
      <c r="G25" s="108" t="n"/>
      <c r="H25" s="110">
        <f>F25*G25</f>
        <v/>
      </c>
      <c r="I25" s="90" t="n"/>
    </row>
    <row r="26" ht="15" customHeight="1" s="68">
      <c r="B26" s="90" t="n"/>
      <c r="C26" s="90" t="n"/>
      <c r="D26" s="101" t="n"/>
      <c r="E26" s="101" t="n"/>
      <c r="F26" s="110">
        <f>D26*E26</f>
        <v/>
      </c>
      <c r="G26" s="108" t="n"/>
      <c r="H26" s="110">
        <f>F26*G26</f>
        <v/>
      </c>
      <c r="I26" s="90" t="n"/>
    </row>
    <row r="27" ht="15" customHeight="1" s="68">
      <c r="B27" s="111" t="inlineStr">
        <is>
          <t>TOTAL</t>
        </is>
      </c>
      <c r="C27" s="112" t="n"/>
      <c r="D27" s="113">
        <f>SUM(D19:D26)</f>
        <v/>
      </c>
      <c r="E27" s="112" t="n"/>
      <c r="F27" s="113">
        <f>SUM(F19:F26)</f>
        <v/>
      </c>
      <c r="G27" s="114">
        <f>IFERROR(H27/F27,0)</f>
        <v/>
      </c>
      <c r="H27" s="113">
        <f>SUM(H19:H26)</f>
        <v/>
      </c>
      <c r="I27" s="112" t="n"/>
    </row>
    <row r="28" ht="15" customHeight="1" s="68">
      <c r="B28" s="115" t="inlineStr">
        <is>
          <t>Écart avec l'objectif de prise de commandes</t>
        </is>
      </c>
      <c r="H28" s="103">
        <f>H27-$C$6</f>
        <v/>
      </c>
      <c r="I28" s="105" t="inlineStr">
        <is>
          <t>Doit tendre vers zéro : le détail doit expliquer l'objectif.</t>
        </is>
      </c>
    </row>
  </sheetData>
  <mergeCells count="4">
    <mergeCell ref="A11:P11"/>
    <mergeCell ref="A1:P1"/>
    <mergeCell ref="A17:P17"/>
    <mergeCell ref="A4:P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R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0" customWidth="1" style="67" min="2" max="2"/>
    <col width="14" customWidth="1" style="67" min="3" max="5"/>
    <col width="11" customWidth="1" style="67" min="6" max="17"/>
    <col width="13" customWidth="1" style="67" min="18" max="18"/>
  </cols>
  <sheetData>
    <row r="1" ht="25.5" customHeight="1" s="68">
      <c r="A1" s="69" t="inlineStr">
        <is>
          <t>03 - PRÉVISION DE PRODUCTION</t>
        </is>
      </c>
    </row>
    <row r="2" ht="15" customHeight="1" s="68">
      <c r="A2" s="87" t="inlineStr">
        <is>
          <t>D'ou vient le chiffre d'affaires de l'exercice, et comment se répartit-il dans l'année.</t>
        </is>
      </c>
    </row>
    <row r="4" ht="18" customHeight="1" s="68">
      <c r="A4" s="88" t="inlineStr">
        <is>
          <t>À. CONSTRUCTION DE LA PRODUCTION BUDGÉTÉE</t>
        </is>
      </c>
    </row>
    <row r="5" ht="27.75" customHeight="1" s="68">
      <c r="A5" s="73" t="n"/>
      <c r="B5" s="73" t="inlineStr">
        <is>
          <t>Origine de la production</t>
        </is>
      </c>
      <c r="C5" s="73" t="inlineStr">
        <is>
          <t>Montant (k€)</t>
        </is>
      </c>
      <c r="D5" s="73" t="inlineStr">
        <is>
          <t>Taux de marge</t>
        </is>
      </c>
      <c r="E5" s="73" t="inlineStr">
        <is>
          <t>Marge brute (k€)</t>
        </is>
      </c>
      <c r="F5" s="73" t="inlineStr">
        <is>
          <t>Commentaire</t>
        </is>
      </c>
    </row>
    <row r="6" ht="15" customHeight="1" s="68">
      <c r="B6" s="72" t="inlineStr">
        <is>
          <t>Chantiers en cours au 1er jour de l'exercice (reste à exécuter)</t>
        </is>
      </c>
      <c r="C6" s="101" t="n">
        <v>5400</v>
      </c>
      <c r="D6" s="108" t="n">
        <v>0.16</v>
      </c>
      <c r="E6" s="110">
        <f>C6*D6</f>
        <v/>
      </c>
      <c r="F6" s="87" t="inlineStr">
        <is>
          <t>Repris de l'onglet 04, colonne Reste à exécuter.</t>
        </is>
      </c>
    </row>
    <row r="7" ht="15" customHeight="1" s="68">
      <c r="B7" s="72" t="inlineStr">
        <is>
          <t>Chantiers signés non démarrés</t>
        </is>
      </c>
      <c r="C7" s="101" t="n">
        <v>2100</v>
      </c>
      <c r="D7" s="108" t="n">
        <v>0.19</v>
      </c>
      <c r="E7" s="110">
        <f>C7*D7</f>
        <v/>
      </c>
      <c r="F7" s="87" t="inlineStr">
        <is>
          <t>Marchés notifiés, ordre de service non reçu.</t>
        </is>
      </c>
    </row>
    <row r="8" ht="15" customHeight="1" s="68">
      <c r="B8" s="72" t="inlineStr">
        <is>
          <t>Chantiers à obtenir - probabilité forte</t>
        </is>
      </c>
      <c r="C8" s="101" t="n">
        <v>2800</v>
      </c>
      <c r="D8" s="108" t="n">
        <v>0.18</v>
      </c>
      <c r="E8" s="110">
        <f>C8*D8</f>
        <v/>
      </c>
      <c r="F8" s="87" t="inlineStr">
        <is>
          <t>Offres remises, résultat attendu avant la fin du 1er trimestre.</t>
        </is>
      </c>
    </row>
    <row r="9" ht="15" customHeight="1" s="68">
      <c r="B9" s="72" t="inlineStr">
        <is>
          <t>Chantiers à obtenir - à prospecter</t>
        </is>
      </c>
      <c r="C9" s="101" t="n">
        <v>1700</v>
      </c>
      <c r="D9" s="108" t="n">
        <v>0.17</v>
      </c>
      <c r="E9" s="110">
        <f>C9*D9</f>
        <v/>
      </c>
      <c r="F9" s="87" t="inlineStr">
        <is>
          <t>Le 'reste à trouver'. C'est la ligne qui porte le risque.</t>
        </is>
      </c>
    </row>
    <row r="10" ht="15" customHeight="1" s="68">
      <c r="B10" s="72" t="inlineStr">
        <is>
          <t>Travaux d'entretien, bons de commande, petits travaux</t>
        </is>
      </c>
      <c r="C10" s="101" t="n">
        <v>0</v>
      </c>
      <c r="D10" s="108" t="n">
        <v>0.22</v>
      </c>
      <c r="E10" s="110">
        <f>C10*D10</f>
        <v/>
      </c>
      <c r="F10" s="87" t="inlineStr">
        <is>
          <t>Récurrent, faible aléas.</t>
        </is>
      </c>
    </row>
    <row r="11" ht="15" customHeight="1" s="68">
      <c r="B11" s="116" t="inlineStr">
        <is>
          <t>PRODUCTION BUDGÉTÉE DE L'EXERCICE</t>
        </is>
      </c>
      <c r="C11" s="113">
        <f>SUM(C6:C10)</f>
        <v/>
      </c>
      <c r="D11" s="114">
        <f>IFERROR(E11/C11,0)</f>
        <v/>
      </c>
      <c r="E11" s="113">
        <f>SUM(E6:E10)</f>
        <v/>
      </c>
    </row>
    <row r="12" ht="15" customHeight="1" s="68">
      <c r="B12" s="115" t="inlineStr">
        <is>
          <t>Part non sécurisée (à obtenir)</t>
        </is>
      </c>
      <c r="C12" s="109">
        <f>IFERROR((C8+C9)/C11,0)</f>
        <v/>
      </c>
      <c r="F12" s="105" t="inlineStr">
        <is>
          <t>Au-delà de 35 %, le budget repose davantage sur le commercial que sur le carnet.</t>
        </is>
      </c>
    </row>
    <row r="14" ht="18" customHeight="1" s="68">
      <c r="A14" s="88" t="inlineStr">
        <is>
          <t>B. COMPARAISON AVEC LES EXERCICES PRÉCÉDENTS</t>
        </is>
      </c>
    </row>
    <row r="15" ht="24" customHeight="1" s="68">
      <c r="A15" s="73" t="n"/>
      <c r="B15" s="73" t="n"/>
      <c r="C15" s="73" t="inlineStr">
        <is>
          <t>Production (k€)</t>
        </is>
      </c>
      <c r="D15" s="73" t="inlineStr">
        <is>
          <t>Marge brute (k€)</t>
        </is>
      </c>
      <c r="E15" s="73" t="inlineStr">
        <is>
          <t>Taux de marge</t>
        </is>
      </c>
      <c r="F15" s="73" t="inlineStr">
        <is>
          <t>Variation production</t>
        </is>
      </c>
    </row>
    <row r="16" ht="15" customHeight="1" s="68">
      <c r="B16" s="117">
        <f>'01 - Paramètres'!$C$17</f>
        <v/>
      </c>
      <c r="C16" s="101" t="n">
        <v>10800</v>
      </c>
      <c r="D16" s="101" t="n">
        <v>1750</v>
      </c>
      <c r="E16" s="118">
        <f>IFERROR(D16/C16,0)</f>
        <v/>
      </c>
    </row>
    <row r="17" ht="15" customHeight="1" s="68">
      <c r="B17" s="89" t="inlineStr">
        <is>
          <t>Budget de l'exercice en cours</t>
        </is>
      </c>
      <c r="C17" s="101" t="n">
        <v>11600</v>
      </c>
      <c r="D17" s="101" t="n">
        <v>1950</v>
      </c>
      <c r="E17" s="118">
        <f>IFERROR(D17/C17,0)</f>
        <v/>
      </c>
    </row>
    <row r="18" ht="15" customHeight="1" s="68">
      <c r="B18" s="117">
        <f>'01 - Paramètres'!$C$16</f>
        <v/>
      </c>
      <c r="C18" s="101" t="n">
        <v>11400</v>
      </c>
      <c r="D18" s="101" t="n">
        <v>1880</v>
      </c>
      <c r="E18" s="118">
        <f>IFERROR(D18/C18,0)</f>
        <v/>
      </c>
      <c r="F18" s="118">
        <f>IFERROR(C18/C16-1,0)</f>
        <v/>
      </c>
    </row>
    <row r="19" ht="15" customHeight="1" s="68">
      <c r="B19" s="117">
        <f>'01 - Paramètres'!$C$15</f>
        <v/>
      </c>
      <c r="C19" s="119">
        <f>C11</f>
        <v/>
      </c>
      <c r="D19" s="119">
        <f>E11</f>
        <v/>
      </c>
      <c r="E19" s="109">
        <f>IFERROR(D19/C19,0)</f>
        <v/>
      </c>
      <c r="F19" s="109">
        <f>IFERROR(C19/C18-1,0)</f>
        <v/>
      </c>
    </row>
    <row r="21" ht="18" customHeight="1" s="68">
      <c r="A21" s="88" t="inlineStr">
        <is>
          <t>C. MENSUALISATION DE LA PRODUCTION</t>
        </is>
      </c>
    </row>
    <row r="22" ht="19.5" customHeight="1" s="68">
      <c r="A22" s="73" t="n"/>
      <c r="B22" s="73" t="n"/>
      <c r="C22" s="73" t="n"/>
      <c r="D22" s="73" t="n"/>
      <c r="F22" s="106">
        <f>EDATE('01 - Paramètres'!$C$13,0)</f>
        <v/>
      </c>
      <c r="G22" s="106">
        <f>EDATE('01 - Paramètres'!$C$13,1)</f>
        <v/>
      </c>
      <c r="H22" s="106">
        <f>EDATE('01 - Paramètres'!$C$13,2)</f>
        <v/>
      </c>
      <c r="I22" s="106">
        <f>EDATE('01 - Paramètres'!$C$13,3)</f>
        <v/>
      </c>
      <c r="J22" s="106">
        <f>EDATE('01 - Paramètres'!$C$13,4)</f>
        <v/>
      </c>
      <c r="K22" s="106">
        <f>EDATE('01 - Paramètres'!$C$13,5)</f>
        <v/>
      </c>
      <c r="L22" s="106">
        <f>EDATE('01 - Paramètres'!$C$13,6)</f>
        <v/>
      </c>
      <c r="M22" s="106">
        <f>EDATE('01 - Paramètres'!$C$13,7)</f>
        <v/>
      </c>
      <c r="N22" s="106">
        <f>EDATE('01 - Paramètres'!$C$13,8)</f>
        <v/>
      </c>
      <c r="O22" s="106">
        <f>EDATE('01 - Paramètres'!$C$13,9)</f>
        <v/>
      </c>
      <c r="P22" s="106">
        <f>EDATE('01 - Paramètres'!$C$13,10)</f>
        <v/>
      </c>
      <c r="Q22" s="106">
        <f>EDATE('01 - Paramètres'!$C$13,11)</f>
        <v/>
      </c>
      <c r="R22" s="107" t="inlineStr">
        <is>
          <t>Total</t>
        </is>
      </c>
    </row>
    <row r="23" ht="15" customHeight="1" s="68">
      <c r="B23" s="120" t="n"/>
      <c r="F23" s="96" t="n">
        <v>0.055</v>
      </c>
      <c r="G23" s="96" t="n">
        <v>0.06</v>
      </c>
      <c r="H23" s="96" t="n">
        <v>0.075</v>
      </c>
      <c r="I23" s="96" t="n">
        <v>0.08500000000000001</v>
      </c>
      <c r="J23" s="96" t="n">
        <v>0.09</v>
      </c>
      <c r="K23" s="96" t="n">
        <v>0.1</v>
      </c>
      <c r="L23" s="96" t="n">
        <v>0.105</v>
      </c>
      <c r="M23" s="96" t="n">
        <v>0.08</v>
      </c>
      <c r="N23" s="96" t="n">
        <v>0.095</v>
      </c>
      <c r="O23" s="96" t="n">
        <v>0.1</v>
      </c>
      <c r="P23" s="96" t="n">
        <v>0.08500000000000001</v>
      </c>
      <c r="Q23" s="96" t="n">
        <v>0.07000000000000001</v>
      </c>
      <c r="R23" s="109">
        <f>SUM(F23:Q23)</f>
        <v/>
      </c>
    </row>
    <row r="24" ht="15" customHeight="1" s="68">
      <c r="B24" s="89" t="inlineStr">
        <is>
          <t>Production mensuelle (k€)</t>
        </is>
      </c>
      <c r="F24" s="110">
        <f>F23*$C$11</f>
        <v/>
      </c>
      <c r="G24" s="110">
        <f>G23*$C$11</f>
        <v/>
      </c>
      <c r="H24" s="110">
        <f>H23*$C$11</f>
        <v/>
      </c>
      <c r="I24" s="110">
        <f>I23*$C$11</f>
        <v/>
      </c>
      <c r="J24" s="110">
        <f>J23*$C$11</f>
        <v/>
      </c>
      <c r="K24" s="110">
        <f>K23*$C$11</f>
        <v/>
      </c>
      <c r="L24" s="110">
        <f>L23*$C$11</f>
        <v/>
      </c>
      <c r="M24" s="110">
        <f>M23*$C$11</f>
        <v/>
      </c>
      <c r="N24" s="110">
        <f>N23*$C$11</f>
        <v/>
      </c>
      <c r="O24" s="110">
        <f>O23*$C$11</f>
        <v/>
      </c>
      <c r="P24" s="110">
        <f>P23*$C$11</f>
        <v/>
      </c>
      <c r="Q24" s="110">
        <f>Q23*$C$11</f>
        <v/>
      </c>
      <c r="R24" s="103">
        <f>SUM(F24:Q24)</f>
        <v/>
      </c>
    </row>
    <row r="25" ht="15" customHeight="1" s="68">
      <c r="B25" s="89" t="inlineStr">
        <is>
          <t>Production cumulée (k€)</t>
        </is>
      </c>
      <c r="F25" s="110">
        <f>F24</f>
        <v/>
      </c>
      <c r="G25" s="110">
        <f>F25+G24</f>
        <v/>
      </c>
      <c r="H25" s="110">
        <f>G25+H24</f>
        <v/>
      </c>
      <c r="I25" s="110">
        <f>H25+I24</f>
        <v/>
      </c>
      <c r="J25" s="110">
        <f>I25+J24</f>
        <v/>
      </c>
      <c r="K25" s="110">
        <f>J25+K24</f>
        <v/>
      </c>
      <c r="L25" s="110">
        <f>K25+L24</f>
        <v/>
      </c>
      <c r="M25" s="110">
        <f>L25+M24</f>
        <v/>
      </c>
      <c r="N25" s="110">
        <f>M25+N24</f>
        <v/>
      </c>
      <c r="O25" s="110">
        <f>N25+O24</f>
        <v/>
      </c>
      <c r="P25" s="110">
        <f>O25+P24</f>
        <v/>
      </c>
      <c r="Q25" s="110">
        <f>P25+Q24</f>
        <v/>
      </c>
    </row>
    <row r="26" ht="15" customHeight="1" s="68">
      <c r="B26" s="89" t="inlineStr">
        <is>
          <t>Contrôle : total mensualisé = production budgétée</t>
        </is>
      </c>
      <c r="F26" s="121">
        <f>IF(ROUND(R24,0)=ROUND($C$11,0),"OK","ECART A CORRIGER")</f>
        <v/>
      </c>
    </row>
  </sheetData>
  <mergeCells count="4">
    <mergeCell ref="A14:R14"/>
    <mergeCell ref="A21:R21"/>
    <mergeCell ref="A1:R1"/>
    <mergeCell ref="A4:R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FFC00000"/>
    <outlinePr summaryBelow="1" summaryRight="1"/>
    <pageSetUpPr fitToPage="0"/>
  </sheetPr>
  <dimension ref="A1:X4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11" customWidth="1" style="67" min="2" max="2"/>
    <col width="30" customWidth="1" style="67" min="3" max="3"/>
    <col width="22" customWidth="1" style="67" min="4" max="4"/>
    <col width="18" customWidth="1" style="67" min="5" max="5"/>
    <col width="13" customWidth="1" style="67" min="6" max="16"/>
    <col width="11" customWidth="1" style="67" min="17" max="17"/>
    <col width="15" customWidth="1" style="67" min="18" max="18"/>
    <col width="11" customWidth="1" style="67" min="19" max="19"/>
    <col width="12" customWidth="1" style="67" min="20" max="21"/>
    <col width="13" customWidth="1" style="67" min="22" max="22"/>
    <col width="12" customWidth="1" style="67" min="23" max="23"/>
    <col width="45" customWidth="1" style="67" min="24" max="24"/>
  </cols>
  <sheetData>
    <row r="1" ht="25.5" customHeight="1" s="68">
      <c r="A1" s="69" t="inlineStr">
        <is>
          <t>04 - RÉSULTAT PRÉVISIONNEL PAR CHANTIER</t>
        </is>
      </c>
    </row>
    <row r="2" ht="15" customHeight="1" s="68">
      <c r="A2" s="87" t="inlineStr">
        <is>
          <t>L'onglet central : c'est ici que se fabrique le résultat de l'entreprise. Une ligne par chantier.</t>
        </is>
      </c>
    </row>
    <row r="4" ht="15" customHeight="1" s="68">
      <c r="B4" s="105" t="inlineStr">
        <is>
          <t>Règle de lecture : le résultat à fin d'affaire est une prévision, pas un constat. Il n'a de sens que s'il est revu chaque mois par le conducteur de travaux.</t>
        </is>
      </c>
    </row>
    <row r="6" ht="51.75" customHeight="1" s="68">
      <c r="B6" s="73" t="inlineStr">
        <is>
          <t>N° chantier</t>
        </is>
      </c>
      <c r="C6" s="73" t="inlineStr">
        <is>
          <t>Libellé du chantier</t>
        </is>
      </c>
      <c r="D6" s="73" t="inlineStr">
        <is>
          <t>Client / MOA</t>
        </is>
      </c>
      <c r="E6" s="73" t="inlineStr">
        <is>
          <t>Conducteur de travaux</t>
        </is>
      </c>
      <c r="F6" s="73" t="inlineStr">
        <is>
          <t>Montant du marché initial (k€)</t>
        </is>
      </c>
      <c r="G6" s="73" t="inlineStr">
        <is>
          <t>Avenants notifiés (k€)</t>
        </is>
      </c>
      <c r="H6" s="73" t="inlineStr">
        <is>
          <t>Montant du marché révisé (k€)</t>
        </is>
      </c>
      <c r="I6" s="73" t="inlineStr">
        <is>
          <t>Prix de revient prévu à fin d'affaire (k€)</t>
        </is>
      </c>
      <c r="J6" s="73" t="inlineStr">
        <is>
          <t>Dépenses engagées à date (k€)</t>
        </is>
      </c>
      <c r="K6" s="73" t="inlineStr">
        <is>
          <t>Reste à dépenser (k€)</t>
        </is>
      </c>
      <c r="L6" s="73" t="inlineStr">
        <is>
          <t>Production cumulée (k€)</t>
        </is>
      </c>
      <c r="M6" s="73" t="inlineStr">
        <is>
          <t>Facturation cumulée (k€)</t>
        </is>
      </c>
      <c r="N6" s="73" t="inlineStr">
        <is>
          <t>FAE (+) / PCA (-) (k€)</t>
        </is>
      </c>
      <c r="O6" s="73" t="inlineStr">
        <is>
          <t>Résultat à date (k€)</t>
        </is>
      </c>
      <c r="P6" s="73" t="inlineStr">
        <is>
          <t>Résultat à fin d'affaire (k€)</t>
        </is>
      </c>
      <c r="Q6" s="73" t="inlineStr">
        <is>
          <t>Marge à fin d'affaire (%)</t>
        </is>
      </c>
      <c r="R6" s="73" t="inlineStr">
        <is>
          <t>Résultat à fin d'affaire - revue précédente (k€)</t>
        </is>
      </c>
      <c r="S6" s="73" t="inlineStr">
        <is>
          <t>Dérive (k€)</t>
        </is>
      </c>
      <c r="T6" s="73" t="inlineStr">
        <is>
          <t>Avancement par les coûts</t>
        </is>
      </c>
      <c r="U6" s="73" t="inlineStr">
        <is>
          <t>Avancement facturation</t>
        </is>
      </c>
      <c r="V6" s="73" t="inlineStr">
        <is>
          <t>Reste à exécuter (k€)</t>
        </is>
      </c>
      <c r="W6" s="73" t="inlineStr">
        <is>
          <t>Alerte</t>
        </is>
      </c>
      <c r="X6" s="73" t="inlineStr">
        <is>
          <t>Commentaire / plan d'action</t>
        </is>
      </c>
    </row>
    <row r="7" ht="15" customHeight="1" s="68">
      <c r="B7" s="90" t="inlineStr">
        <is>
          <t>2601</t>
        </is>
      </c>
      <c r="C7" s="90" t="inlineStr">
        <is>
          <t>RD 917 - requalification traverse de bourg</t>
        </is>
      </c>
      <c r="D7" s="90" t="inlineStr">
        <is>
          <t>Conseil départemental</t>
        </is>
      </c>
      <c r="E7" s="90" t="inlineStr">
        <is>
          <t>M. [nom]</t>
        </is>
      </c>
      <c r="F7" s="101" t="n">
        <v>1250</v>
      </c>
      <c r="G7" s="101" t="n">
        <v>85</v>
      </c>
      <c r="H7" s="110">
        <f>F7+G7</f>
        <v/>
      </c>
      <c r="I7" s="101" t="n">
        <v>1140</v>
      </c>
      <c r="J7" s="101" t="n">
        <v>610</v>
      </c>
      <c r="K7" s="110">
        <f>IF(I7=0,0,I7-J7)</f>
        <v/>
      </c>
      <c r="L7" s="101" t="n">
        <v>700</v>
      </c>
      <c r="M7" s="101" t="n">
        <v>640</v>
      </c>
      <c r="N7" s="110">
        <f>L7-M7</f>
        <v/>
      </c>
      <c r="O7" s="110">
        <f>L7-J7</f>
        <v/>
      </c>
      <c r="P7" s="110">
        <f>H7-I7</f>
        <v/>
      </c>
      <c r="Q7" s="118">
        <f>IFERROR(P7/H7,0)</f>
        <v/>
      </c>
      <c r="R7" s="101" t="n">
        <v>190</v>
      </c>
      <c r="S7" s="110">
        <f>P7-R7</f>
        <v/>
      </c>
      <c r="T7" s="118">
        <f>IFERROR(J7/I7,0)</f>
        <v/>
      </c>
      <c r="U7" s="118">
        <f>IFERROR(M7/H7,0)</f>
        <v/>
      </c>
      <c r="V7" s="110">
        <f>H7-L7</f>
        <v/>
      </c>
      <c r="W7" s="122">
        <f>IF(H7=0,"",IF(Q7&lt;0,"PERTE",IF(S7&lt;-10,"DERIVE",IF(T7-U7&gt;0.15,"SOUS-FACTURATION",""))))</f>
        <v/>
      </c>
      <c r="X7" s="90" t="inlineStr">
        <is>
          <t>Avenant n1 notifié. Vigilance sur les enrobés (index TP09).</t>
        </is>
      </c>
    </row>
    <row r="8" ht="15" customHeight="1" s="68">
      <c r="B8" s="90" t="n"/>
      <c r="C8" s="90" t="n"/>
      <c r="D8" s="90" t="n"/>
      <c r="E8" s="90" t="n"/>
      <c r="F8" s="101" t="n"/>
      <c r="G8" s="101" t="n"/>
      <c r="H8" s="110">
        <f>F8+G8</f>
        <v/>
      </c>
      <c r="I8" s="101" t="n"/>
      <c r="J8" s="101" t="n"/>
      <c r="K8" s="110">
        <f>IF(I8=0,0,I8-J8)</f>
        <v/>
      </c>
      <c r="L8" s="101" t="n"/>
      <c r="M8" s="101" t="n"/>
      <c r="N8" s="110">
        <f>L8-M8</f>
        <v/>
      </c>
      <c r="O8" s="110">
        <f>L8-J8</f>
        <v/>
      </c>
      <c r="P8" s="110">
        <f>H8-I8</f>
        <v/>
      </c>
      <c r="Q8" s="118">
        <f>IFERROR(P8/H8,0)</f>
        <v/>
      </c>
      <c r="R8" s="101" t="n"/>
      <c r="S8" s="110">
        <f>P8-R8</f>
        <v/>
      </c>
      <c r="T8" s="118">
        <f>IFERROR(J8/I8,0)</f>
        <v/>
      </c>
      <c r="U8" s="118">
        <f>IFERROR(M8/H8,0)</f>
        <v/>
      </c>
      <c r="V8" s="110">
        <f>H8-L8</f>
        <v/>
      </c>
      <c r="W8" s="122">
        <f>IF(H8=0,"",IF(Q8&lt;0,"PERTE",IF(S8&lt;-10,"DERIVE",IF(T8-U8&gt;0.15,"SOUS-FACTURATION",""))))</f>
        <v/>
      </c>
      <c r="X8" s="90" t="n"/>
    </row>
    <row r="9" ht="15" customHeight="1" s="68">
      <c r="B9" s="90" t="n"/>
      <c r="C9" s="90" t="n"/>
      <c r="D9" s="90" t="n"/>
      <c r="E9" s="90" t="n"/>
      <c r="F9" s="101" t="n"/>
      <c r="G9" s="101" t="n"/>
      <c r="H9" s="110">
        <f>F9+G9</f>
        <v/>
      </c>
      <c r="I9" s="101" t="n"/>
      <c r="J9" s="101" t="n"/>
      <c r="K9" s="110">
        <f>IF(I9=0,0,I9-J9)</f>
        <v/>
      </c>
      <c r="L9" s="101" t="n"/>
      <c r="M9" s="101" t="n"/>
      <c r="N9" s="110">
        <f>L9-M9</f>
        <v/>
      </c>
      <c r="O9" s="110">
        <f>L9-J9</f>
        <v/>
      </c>
      <c r="P9" s="110">
        <f>H9-I9</f>
        <v/>
      </c>
      <c r="Q9" s="118">
        <f>IFERROR(P9/H9,0)</f>
        <v/>
      </c>
      <c r="R9" s="101" t="n"/>
      <c r="S9" s="110">
        <f>P9-R9</f>
        <v/>
      </c>
      <c r="T9" s="118">
        <f>IFERROR(J9/I9,0)</f>
        <v/>
      </c>
      <c r="U9" s="118">
        <f>IFERROR(M9/H9,0)</f>
        <v/>
      </c>
      <c r="V9" s="110">
        <f>H9-L9</f>
        <v/>
      </c>
      <c r="W9" s="122">
        <f>IF(H9=0,"",IF(Q9&lt;0,"PERTE",IF(S9&lt;-10,"DERIVE",IF(T9-U9&gt;0.15,"SOUS-FACTURATION",""))))</f>
        <v/>
      </c>
      <c r="X9" s="90" t="n"/>
    </row>
    <row r="10" ht="15" customHeight="1" s="68">
      <c r="B10" s="90" t="n"/>
      <c r="C10" s="90" t="n"/>
      <c r="D10" s="90" t="n"/>
      <c r="E10" s="90" t="n"/>
      <c r="F10" s="101" t="n"/>
      <c r="G10" s="101" t="n"/>
      <c r="H10" s="110">
        <f>F10+G10</f>
        <v/>
      </c>
      <c r="I10" s="101" t="n"/>
      <c r="J10" s="101" t="n"/>
      <c r="K10" s="110">
        <f>IF(I10=0,0,I10-J10)</f>
        <v/>
      </c>
      <c r="L10" s="101" t="n"/>
      <c r="M10" s="101" t="n"/>
      <c r="N10" s="110">
        <f>L10-M10</f>
        <v/>
      </c>
      <c r="O10" s="110">
        <f>L10-J10</f>
        <v/>
      </c>
      <c r="P10" s="110">
        <f>H10-I10</f>
        <v/>
      </c>
      <c r="Q10" s="118">
        <f>IFERROR(P10/H10,0)</f>
        <v/>
      </c>
      <c r="R10" s="101" t="n"/>
      <c r="S10" s="110">
        <f>P10-R10</f>
        <v/>
      </c>
      <c r="T10" s="118">
        <f>IFERROR(J10/I10,0)</f>
        <v/>
      </c>
      <c r="U10" s="118">
        <f>IFERROR(M10/H10,0)</f>
        <v/>
      </c>
      <c r="V10" s="110">
        <f>H10-L10</f>
        <v/>
      </c>
      <c r="W10" s="122">
        <f>IF(H10=0,"",IF(Q10&lt;0,"PERTE",IF(S10&lt;-10,"DERIVE",IF(T10-U10&gt;0.15,"SOUS-FACTURATION",""))))</f>
        <v/>
      </c>
      <c r="X10" s="90" t="n"/>
    </row>
    <row r="11" ht="15" customHeight="1" s="68">
      <c r="B11" s="90" t="n"/>
      <c r="C11" s="90" t="n"/>
      <c r="D11" s="90" t="n"/>
      <c r="E11" s="90" t="n"/>
      <c r="F11" s="101" t="n"/>
      <c r="G11" s="101" t="n"/>
      <c r="H11" s="110">
        <f>F11+G11</f>
        <v/>
      </c>
      <c r="I11" s="101" t="n"/>
      <c r="J11" s="101" t="n"/>
      <c r="K11" s="110">
        <f>IF(I11=0,0,I11-J11)</f>
        <v/>
      </c>
      <c r="L11" s="101" t="n"/>
      <c r="M11" s="101" t="n"/>
      <c r="N11" s="110">
        <f>L11-M11</f>
        <v/>
      </c>
      <c r="O11" s="110">
        <f>L11-J11</f>
        <v/>
      </c>
      <c r="P11" s="110">
        <f>H11-I11</f>
        <v/>
      </c>
      <c r="Q11" s="118">
        <f>IFERROR(P11/H11,0)</f>
        <v/>
      </c>
      <c r="R11" s="101" t="n"/>
      <c r="S11" s="110">
        <f>P11-R11</f>
        <v/>
      </c>
      <c r="T11" s="118">
        <f>IFERROR(J11/I11,0)</f>
        <v/>
      </c>
      <c r="U11" s="118">
        <f>IFERROR(M11/H11,0)</f>
        <v/>
      </c>
      <c r="V11" s="110">
        <f>H11-L11</f>
        <v/>
      </c>
      <c r="W11" s="122">
        <f>IF(H11=0,"",IF(Q11&lt;0,"PERTE",IF(S11&lt;-10,"DERIVE",IF(T11-U11&gt;0.15,"SOUS-FACTURATION",""))))</f>
        <v/>
      </c>
      <c r="X11" s="90" t="n"/>
    </row>
    <row r="12" ht="15" customHeight="1" s="68">
      <c r="B12" s="90" t="n"/>
      <c r="C12" s="90" t="n"/>
      <c r="D12" s="90" t="n"/>
      <c r="E12" s="90" t="n"/>
      <c r="F12" s="101" t="n"/>
      <c r="G12" s="101" t="n"/>
      <c r="H12" s="110">
        <f>F12+G12</f>
        <v/>
      </c>
      <c r="I12" s="101" t="n"/>
      <c r="J12" s="101" t="n"/>
      <c r="K12" s="110">
        <f>IF(I12=0,0,I12-J12)</f>
        <v/>
      </c>
      <c r="L12" s="101" t="n"/>
      <c r="M12" s="101" t="n"/>
      <c r="N12" s="110">
        <f>L12-M12</f>
        <v/>
      </c>
      <c r="O12" s="110">
        <f>L12-J12</f>
        <v/>
      </c>
      <c r="P12" s="110">
        <f>H12-I12</f>
        <v/>
      </c>
      <c r="Q12" s="118">
        <f>IFERROR(P12/H12,0)</f>
        <v/>
      </c>
      <c r="R12" s="101" t="n"/>
      <c r="S12" s="110">
        <f>P12-R12</f>
        <v/>
      </c>
      <c r="T12" s="118">
        <f>IFERROR(J12/I12,0)</f>
        <v/>
      </c>
      <c r="U12" s="118">
        <f>IFERROR(M12/H12,0)</f>
        <v/>
      </c>
      <c r="V12" s="110">
        <f>H12-L12</f>
        <v/>
      </c>
      <c r="W12" s="122">
        <f>IF(H12=0,"",IF(Q12&lt;0,"PERTE",IF(S12&lt;-10,"DERIVE",IF(T12-U12&gt;0.15,"SOUS-FACTURATION",""))))</f>
        <v/>
      </c>
      <c r="X12" s="90" t="n"/>
    </row>
    <row r="13" ht="15" customHeight="1" s="68">
      <c r="B13" s="90" t="n"/>
      <c r="C13" s="90" t="n"/>
      <c r="D13" s="90" t="n"/>
      <c r="E13" s="90" t="n"/>
      <c r="F13" s="101" t="n"/>
      <c r="G13" s="101" t="n"/>
      <c r="H13" s="110">
        <f>F13+G13</f>
        <v/>
      </c>
      <c r="I13" s="101" t="n"/>
      <c r="J13" s="101" t="n"/>
      <c r="K13" s="110">
        <f>IF(I13=0,0,I13-J13)</f>
        <v/>
      </c>
      <c r="L13" s="101" t="n"/>
      <c r="M13" s="101" t="n"/>
      <c r="N13" s="110">
        <f>L13-M13</f>
        <v/>
      </c>
      <c r="O13" s="110">
        <f>L13-J13</f>
        <v/>
      </c>
      <c r="P13" s="110">
        <f>H13-I13</f>
        <v/>
      </c>
      <c r="Q13" s="118">
        <f>IFERROR(P13/H13,0)</f>
        <v/>
      </c>
      <c r="R13" s="101" t="n"/>
      <c r="S13" s="110">
        <f>P13-R13</f>
        <v/>
      </c>
      <c r="T13" s="118">
        <f>IFERROR(J13/I13,0)</f>
        <v/>
      </c>
      <c r="U13" s="118">
        <f>IFERROR(M13/H13,0)</f>
        <v/>
      </c>
      <c r="V13" s="110">
        <f>H13-L13</f>
        <v/>
      </c>
      <c r="W13" s="122">
        <f>IF(H13=0,"",IF(Q13&lt;0,"PERTE",IF(S13&lt;-10,"DERIVE",IF(T13-U13&gt;0.15,"SOUS-FACTURATION",""))))</f>
        <v/>
      </c>
      <c r="X13" s="90" t="n"/>
    </row>
    <row r="14" ht="15" customHeight="1" s="68">
      <c r="B14" s="90" t="n"/>
      <c r="C14" s="90" t="n"/>
      <c r="D14" s="90" t="n"/>
      <c r="E14" s="90" t="n"/>
      <c r="F14" s="101" t="n"/>
      <c r="G14" s="101" t="n"/>
      <c r="H14" s="110">
        <f>F14+G14</f>
        <v/>
      </c>
      <c r="I14" s="101" t="n"/>
      <c r="J14" s="101" t="n"/>
      <c r="K14" s="110">
        <f>IF(I14=0,0,I14-J14)</f>
        <v/>
      </c>
      <c r="L14" s="101" t="n"/>
      <c r="M14" s="101" t="n"/>
      <c r="N14" s="110">
        <f>L14-M14</f>
        <v/>
      </c>
      <c r="O14" s="110">
        <f>L14-J14</f>
        <v/>
      </c>
      <c r="P14" s="110">
        <f>H14-I14</f>
        <v/>
      </c>
      <c r="Q14" s="118">
        <f>IFERROR(P14/H14,0)</f>
        <v/>
      </c>
      <c r="R14" s="101" t="n"/>
      <c r="S14" s="110">
        <f>P14-R14</f>
        <v/>
      </c>
      <c r="T14" s="118">
        <f>IFERROR(J14/I14,0)</f>
        <v/>
      </c>
      <c r="U14" s="118">
        <f>IFERROR(M14/H14,0)</f>
        <v/>
      </c>
      <c r="V14" s="110">
        <f>H14-L14</f>
        <v/>
      </c>
      <c r="W14" s="122">
        <f>IF(H14=0,"",IF(Q14&lt;0,"PERTE",IF(S14&lt;-10,"DERIVE",IF(T14-U14&gt;0.15,"SOUS-FACTURATION",""))))</f>
        <v/>
      </c>
      <c r="X14" s="90" t="n"/>
    </row>
    <row r="15" ht="15" customHeight="1" s="68">
      <c r="B15" s="90" t="n"/>
      <c r="C15" s="90" t="n"/>
      <c r="D15" s="90" t="n"/>
      <c r="E15" s="90" t="n"/>
      <c r="F15" s="101" t="n"/>
      <c r="G15" s="101" t="n"/>
      <c r="H15" s="110">
        <f>F15+G15</f>
        <v/>
      </c>
      <c r="I15" s="101" t="n"/>
      <c r="J15" s="101" t="n"/>
      <c r="K15" s="110">
        <f>IF(I15=0,0,I15-J15)</f>
        <v/>
      </c>
      <c r="L15" s="101" t="n"/>
      <c r="M15" s="101" t="n"/>
      <c r="N15" s="110">
        <f>L15-M15</f>
        <v/>
      </c>
      <c r="O15" s="110">
        <f>L15-J15</f>
        <v/>
      </c>
      <c r="P15" s="110">
        <f>H15-I15</f>
        <v/>
      </c>
      <c r="Q15" s="118">
        <f>IFERROR(P15/H15,0)</f>
        <v/>
      </c>
      <c r="R15" s="101" t="n"/>
      <c r="S15" s="110">
        <f>P15-R15</f>
        <v/>
      </c>
      <c r="T15" s="118">
        <f>IFERROR(J15/I15,0)</f>
        <v/>
      </c>
      <c r="U15" s="118">
        <f>IFERROR(M15/H15,0)</f>
        <v/>
      </c>
      <c r="V15" s="110">
        <f>H15-L15</f>
        <v/>
      </c>
      <c r="W15" s="122">
        <f>IF(H15=0,"",IF(Q15&lt;0,"PERTE",IF(S15&lt;-10,"DERIVE",IF(T15-U15&gt;0.15,"SOUS-FACTURATION",""))))</f>
        <v/>
      </c>
      <c r="X15" s="90" t="n"/>
    </row>
    <row r="16" ht="15" customHeight="1" s="68">
      <c r="B16" s="90" t="n"/>
      <c r="C16" s="90" t="n"/>
      <c r="D16" s="90" t="n"/>
      <c r="E16" s="90" t="n"/>
      <c r="F16" s="101" t="n"/>
      <c r="G16" s="101" t="n"/>
      <c r="H16" s="110">
        <f>F16+G16</f>
        <v/>
      </c>
      <c r="I16" s="101" t="n"/>
      <c r="J16" s="101" t="n"/>
      <c r="K16" s="110">
        <f>IF(I16=0,0,I16-J16)</f>
        <v/>
      </c>
      <c r="L16" s="101" t="n"/>
      <c r="M16" s="101" t="n"/>
      <c r="N16" s="110">
        <f>L16-M16</f>
        <v/>
      </c>
      <c r="O16" s="110">
        <f>L16-J16</f>
        <v/>
      </c>
      <c r="P16" s="110">
        <f>H16-I16</f>
        <v/>
      </c>
      <c r="Q16" s="118">
        <f>IFERROR(P16/H16,0)</f>
        <v/>
      </c>
      <c r="R16" s="101" t="n"/>
      <c r="S16" s="110">
        <f>P16-R16</f>
        <v/>
      </c>
      <c r="T16" s="118">
        <f>IFERROR(J16/I16,0)</f>
        <v/>
      </c>
      <c r="U16" s="118">
        <f>IFERROR(M16/H16,0)</f>
        <v/>
      </c>
      <c r="V16" s="110">
        <f>H16-L16</f>
        <v/>
      </c>
      <c r="W16" s="122">
        <f>IF(H16=0,"",IF(Q16&lt;0,"PERTE",IF(S16&lt;-10,"DERIVE",IF(T16-U16&gt;0.15,"SOUS-FACTURATION",""))))</f>
        <v/>
      </c>
      <c r="X16" s="90" t="n"/>
    </row>
    <row r="17" ht="15" customHeight="1" s="68">
      <c r="B17" s="90" t="n"/>
      <c r="C17" s="90" t="n"/>
      <c r="D17" s="90" t="n"/>
      <c r="E17" s="90" t="n"/>
      <c r="F17" s="101" t="n"/>
      <c r="G17" s="101" t="n"/>
      <c r="H17" s="110">
        <f>F17+G17</f>
        <v/>
      </c>
      <c r="I17" s="101" t="n"/>
      <c r="J17" s="101" t="n"/>
      <c r="K17" s="110">
        <f>IF(I17=0,0,I17-J17)</f>
        <v/>
      </c>
      <c r="L17" s="101" t="n"/>
      <c r="M17" s="101" t="n"/>
      <c r="N17" s="110">
        <f>L17-M17</f>
        <v/>
      </c>
      <c r="O17" s="110">
        <f>L17-J17</f>
        <v/>
      </c>
      <c r="P17" s="110">
        <f>H17-I17</f>
        <v/>
      </c>
      <c r="Q17" s="118">
        <f>IFERROR(P17/H17,0)</f>
        <v/>
      </c>
      <c r="R17" s="101" t="n"/>
      <c r="S17" s="110">
        <f>P17-R17</f>
        <v/>
      </c>
      <c r="T17" s="118">
        <f>IFERROR(J17/I17,0)</f>
        <v/>
      </c>
      <c r="U17" s="118">
        <f>IFERROR(M17/H17,0)</f>
        <v/>
      </c>
      <c r="V17" s="110">
        <f>H17-L17</f>
        <v/>
      </c>
      <c r="W17" s="122">
        <f>IF(H17=0,"",IF(Q17&lt;0,"PERTE",IF(S17&lt;-10,"DERIVE",IF(T17-U17&gt;0.15,"SOUS-FACTURATION",""))))</f>
        <v/>
      </c>
      <c r="X17" s="90" t="n"/>
    </row>
    <row r="18" ht="15" customHeight="1" s="68">
      <c r="B18" s="90" t="n"/>
      <c r="C18" s="90" t="n"/>
      <c r="D18" s="90" t="n"/>
      <c r="E18" s="90" t="n"/>
      <c r="F18" s="101" t="n"/>
      <c r="G18" s="101" t="n"/>
      <c r="H18" s="110">
        <f>F18+G18</f>
        <v/>
      </c>
      <c r="I18" s="101" t="n"/>
      <c r="J18" s="101" t="n"/>
      <c r="K18" s="110">
        <f>IF(I18=0,0,I18-J18)</f>
        <v/>
      </c>
      <c r="L18" s="101" t="n"/>
      <c r="M18" s="101" t="n"/>
      <c r="N18" s="110">
        <f>L18-M18</f>
        <v/>
      </c>
      <c r="O18" s="110">
        <f>L18-J18</f>
        <v/>
      </c>
      <c r="P18" s="110">
        <f>H18-I18</f>
        <v/>
      </c>
      <c r="Q18" s="118">
        <f>IFERROR(P18/H18,0)</f>
        <v/>
      </c>
      <c r="R18" s="101" t="n"/>
      <c r="S18" s="110">
        <f>P18-R18</f>
        <v/>
      </c>
      <c r="T18" s="118">
        <f>IFERROR(J18/I18,0)</f>
        <v/>
      </c>
      <c r="U18" s="118">
        <f>IFERROR(M18/H18,0)</f>
        <v/>
      </c>
      <c r="V18" s="110">
        <f>H18-L18</f>
        <v/>
      </c>
      <c r="W18" s="122">
        <f>IF(H18=0,"",IF(Q18&lt;0,"PERTE",IF(S18&lt;-10,"DERIVE",IF(T18-U18&gt;0.15,"SOUS-FACTURATION",""))))</f>
        <v/>
      </c>
      <c r="X18" s="90" t="n"/>
    </row>
    <row r="19" ht="15" customHeight="1" s="68">
      <c r="B19" s="90" t="n"/>
      <c r="C19" s="90" t="n"/>
      <c r="D19" s="90" t="n"/>
      <c r="E19" s="90" t="n"/>
      <c r="F19" s="101" t="n"/>
      <c r="G19" s="101" t="n"/>
      <c r="H19" s="110">
        <f>F19+G19</f>
        <v/>
      </c>
      <c r="I19" s="101" t="n"/>
      <c r="J19" s="101" t="n"/>
      <c r="K19" s="110">
        <f>IF(I19=0,0,I19-J19)</f>
        <v/>
      </c>
      <c r="L19" s="101" t="n"/>
      <c r="M19" s="101" t="n"/>
      <c r="N19" s="110">
        <f>L19-M19</f>
        <v/>
      </c>
      <c r="O19" s="110">
        <f>L19-J19</f>
        <v/>
      </c>
      <c r="P19" s="110">
        <f>H19-I19</f>
        <v/>
      </c>
      <c r="Q19" s="118">
        <f>IFERROR(P19/H19,0)</f>
        <v/>
      </c>
      <c r="R19" s="101" t="n"/>
      <c r="S19" s="110">
        <f>P19-R19</f>
        <v/>
      </c>
      <c r="T19" s="118">
        <f>IFERROR(J19/I19,0)</f>
        <v/>
      </c>
      <c r="U19" s="118">
        <f>IFERROR(M19/H19,0)</f>
        <v/>
      </c>
      <c r="V19" s="110">
        <f>H19-L19</f>
        <v/>
      </c>
      <c r="W19" s="122">
        <f>IF(H19=0,"",IF(Q19&lt;0,"PERTE",IF(S19&lt;-10,"DERIVE",IF(T19-U19&gt;0.15,"SOUS-FACTURATION",""))))</f>
        <v/>
      </c>
      <c r="X19" s="90" t="n"/>
    </row>
    <row r="20" ht="15" customHeight="1" s="68">
      <c r="B20" s="90" t="n"/>
      <c r="C20" s="90" t="n"/>
      <c r="D20" s="90" t="n"/>
      <c r="E20" s="90" t="n"/>
      <c r="F20" s="101" t="n"/>
      <c r="G20" s="101" t="n"/>
      <c r="H20" s="110">
        <f>F20+G20</f>
        <v/>
      </c>
      <c r="I20" s="101" t="n"/>
      <c r="J20" s="101" t="n"/>
      <c r="K20" s="110">
        <f>IF(I20=0,0,I20-J20)</f>
        <v/>
      </c>
      <c r="L20" s="101" t="n"/>
      <c r="M20" s="101" t="n"/>
      <c r="N20" s="110">
        <f>L20-M20</f>
        <v/>
      </c>
      <c r="O20" s="110">
        <f>L20-J20</f>
        <v/>
      </c>
      <c r="P20" s="110">
        <f>H20-I20</f>
        <v/>
      </c>
      <c r="Q20" s="118">
        <f>IFERROR(P20/H20,0)</f>
        <v/>
      </c>
      <c r="R20" s="101" t="n"/>
      <c r="S20" s="110">
        <f>P20-R20</f>
        <v/>
      </c>
      <c r="T20" s="118">
        <f>IFERROR(J20/I20,0)</f>
        <v/>
      </c>
      <c r="U20" s="118">
        <f>IFERROR(M20/H20,0)</f>
        <v/>
      </c>
      <c r="V20" s="110">
        <f>H20-L20</f>
        <v/>
      </c>
      <c r="W20" s="122">
        <f>IF(H20=0,"",IF(Q20&lt;0,"PERTE",IF(S20&lt;-10,"DERIVE",IF(T20-U20&gt;0.15,"SOUS-FACTURATION",""))))</f>
        <v/>
      </c>
      <c r="X20" s="90" t="n"/>
    </row>
    <row r="21" ht="15" customHeight="1" s="68">
      <c r="B21" s="90" t="n"/>
      <c r="C21" s="90" t="n"/>
      <c r="D21" s="90" t="n"/>
      <c r="E21" s="90" t="n"/>
      <c r="F21" s="101" t="n"/>
      <c r="G21" s="101" t="n"/>
      <c r="H21" s="110">
        <f>F21+G21</f>
        <v/>
      </c>
      <c r="I21" s="101" t="n"/>
      <c r="J21" s="101" t="n"/>
      <c r="K21" s="110">
        <f>IF(I21=0,0,I21-J21)</f>
        <v/>
      </c>
      <c r="L21" s="101" t="n"/>
      <c r="M21" s="101" t="n"/>
      <c r="N21" s="110">
        <f>L21-M21</f>
        <v/>
      </c>
      <c r="O21" s="110">
        <f>L21-J21</f>
        <v/>
      </c>
      <c r="P21" s="110">
        <f>H21-I21</f>
        <v/>
      </c>
      <c r="Q21" s="118">
        <f>IFERROR(P21/H21,0)</f>
        <v/>
      </c>
      <c r="R21" s="101" t="n"/>
      <c r="S21" s="110">
        <f>P21-R21</f>
        <v/>
      </c>
      <c r="T21" s="118">
        <f>IFERROR(J21/I21,0)</f>
        <v/>
      </c>
      <c r="U21" s="118">
        <f>IFERROR(M21/H21,0)</f>
        <v/>
      </c>
      <c r="V21" s="110">
        <f>H21-L21</f>
        <v/>
      </c>
      <c r="W21" s="122">
        <f>IF(H21=0,"",IF(Q21&lt;0,"PERTE",IF(S21&lt;-10,"DERIVE",IF(T21-U21&gt;0.15,"SOUS-FACTURATION",""))))</f>
        <v/>
      </c>
      <c r="X21" s="90" t="n"/>
    </row>
    <row r="22" ht="15" customHeight="1" s="68">
      <c r="B22" s="90" t="n"/>
      <c r="C22" s="90" t="n"/>
      <c r="D22" s="90" t="n"/>
      <c r="E22" s="90" t="n"/>
      <c r="F22" s="101" t="n"/>
      <c r="G22" s="101" t="n"/>
      <c r="H22" s="110">
        <f>F22+G22</f>
        <v/>
      </c>
      <c r="I22" s="101" t="n"/>
      <c r="J22" s="101" t="n"/>
      <c r="K22" s="110">
        <f>IF(I22=0,0,I22-J22)</f>
        <v/>
      </c>
      <c r="L22" s="101" t="n"/>
      <c r="M22" s="101" t="n"/>
      <c r="N22" s="110">
        <f>L22-M22</f>
        <v/>
      </c>
      <c r="O22" s="110">
        <f>L22-J22</f>
        <v/>
      </c>
      <c r="P22" s="110">
        <f>H22-I22</f>
        <v/>
      </c>
      <c r="Q22" s="118">
        <f>IFERROR(P22/H22,0)</f>
        <v/>
      </c>
      <c r="R22" s="101" t="n"/>
      <c r="S22" s="110">
        <f>P22-R22</f>
        <v/>
      </c>
      <c r="T22" s="118">
        <f>IFERROR(J22/I22,0)</f>
        <v/>
      </c>
      <c r="U22" s="118">
        <f>IFERROR(M22/H22,0)</f>
        <v/>
      </c>
      <c r="V22" s="110">
        <f>H22-L22</f>
        <v/>
      </c>
      <c r="W22" s="122">
        <f>IF(H22=0,"",IF(Q22&lt;0,"PERTE",IF(S22&lt;-10,"DERIVE",IF(T22-U22&gt;0.15,"SOUS-FACTURATION",""))))</f>
        <v/>
      </c>
      <c r="X22" s="90" t="n"/>
    </row>
    <row r="23" ht="15" customHeight="1" s="68">
      <c r="B23" s="90" t="n"/>
      <c r="C23" s="90" t="n"/>
      <c r="D23" s="90" t="n"/>
      <c r="E23" s="90" t="n"/>
      <c r="F23" s="101" t="n"/>
      <c r="G23" s="101" t="n"/>
      <c r="H23" s="110">
        <f>F23+G23</f>
        <v/>
      </c>
      <c r="I23" s="101" t="n"/>
      <c r="J23" s="101" t="n"/>
      <c r="K23" s="110">
        <f>IF(I23=0,0,I23-J23)</f>
        <v/>
      </c>
      <c r="L23" s="101" t="n"/>
      <c r="M23" s="101" t="n"/>
      <c r="N23" s="110">
        <f>L23-M23</f>
        <v/>
      </c>
      <c r="O23" s="110">
        <f>L23-J23</f>
        <v/>
      </c>
      <c r="P23" s="110">
        <f>H23-I23</f>
        <v/>
      </c>
      <c r="Q23" s="118">
        <f>IFERROR(P23/H23,0)</f>
        <v/>
      </c>
      <c r="R23" s="101" t="n"/>
      <c r="S23" s="110">
        <f>P23-R23</f>
        <v/>
      </c>
      <c r="T23" s="118">
        <f>IFERROR(J23/I23,0)</f>
        <v/>
      </c>
      <c r="U23" s="118">
        <f>IFERROR(M23/H23,0)</f>
        <v/>
      </c>
      <c r="V23" s="110">
        <f>H23-L23</f>
        <v/>
      </c>
      <c r="W23" s="122">
        <f>IF(H23=0,"",IF(Q23&lt;0,"PERTE",IF(S23&lt;-10,"DERIVE",IF(T23-U23&gt;0.15,"SOUS-FACTURATION",""))))</f>
        <v/>
      </c>
      <c r="X23" s="90" t="n"/>
    </row>
    <row r="24" ht="15" customHeight="1" s="68">
      <c r="B24" s="90" t="n"/>
      <c r="C24" s="90" t="n"/>
      <c r="D24" s="90" t="n"/>
      <c r="E24" s="90" t="n"/>
      <c r="F24" s="101" t="n"/>
      <c r="G24" s="101" t="n"/>
      <c r="H24" s="110">
        <f>F24+G24</f>
        <v/>
      </c>
      <c r="I24" s="101" t="n"/>
      <c r="J24" s="101" t="n"/>
      <c r="K24" s="110">
        <f>IF(I24=0,0,I24-J24)</f>
        <v/>
      </c>
      <c r="L24" s="101" t="n"/>
      <c r="M24" s="101" t="n"/>
      <c r="N24" s="110">
        <f>L24-M24</f>
        <v/>
      </c>
      <c r="O24" s="110">
        <f>L24-J24</f>
        <v/>
      </c>
      <c r="P24" s="110">
        <f>H24-I24</f>
        <v/>
      </c>
      <c r="Q24" s="118">
        <f>IFERROR(P24/H24,0)</f>
        <v/>
      </c>
      <c r="R24" s="101" t="n"/>
      <c r="S24" s="110">
        <f>P24-R24</f>
        <v/>
      </c>
      <c r="T24" s="118">
        <f>IFERROR(J24/I24,0)</f>
        <v/>
      </c>
      <c r="U24" s="118">
        <f>IFERROR(M24/H24,0)</f>
        <v/>
      </c>
      <c r="V24" s="110">
        <f>H24-L24</f>
        <v/>
      </c>
      <c r="W24" s="122">
        <f>IF(H24=0,"",IF(Q24&lt;0,"PERTE",IF(S24&lt;-10,"DERIVE",IF(T24-U24&gt;0.15,"SOUS-FACTURATION",""))))</f>
        <v/>
      </c>
      <c r="X24" s="90" t="n"/>
    </row>
    <row r="25" ht="15" customHeight="1" s="68">
      <c r="B25" s="90" t="n"/>
      <c r="C25" s="90" t="n"/>
      <c r="D25" s="90" t="n"/>
      <c r="E25" s="90" t="n"/>
      <c r="F25" s="101" t="n"/>
      <c r="G25" s="101" t="n"/>
      <c r="H25" s="110">
        <f>F25+G25</f>
        <v/>
      </c>
      <c r="I25" s="101" t="n"/>
      <c r="J25" s="101" t="n"/>
      <c r="K25" s="110">
        <f>IF(I25=0,0,I25-J25)</f>
        <v/>
      </c>
      <c r="L25" s="101" t="n"/>
      <c r="M25" s="101" t="n"/>
      <c r="N25" s="110">
        <f>L25-M25</f>
        <v/>
      </c>
      <c r="O25" s="110">
        <f>L25-J25</f>
        <v/>
      </c>
      <c r="P25" s="110">
        <f>H25-I25</f>
        <v/>
      </c>
      <c r="Q25" s="118">
        <f>IFERROR(P25/H25,0)</f>
        <v/>
      </c>
      <c r="R25" s="101" t="n"/>
      <c r="S25" s="110">
        <f>P25-R25</f>
        <v/>
      </c>
      <c r="T25" s="118">
        <f>IFERROR(J25/I25,0)</f>
        <v/>
      </c>
      <c r="U25" s="118">
        <f>IFERROR(M25/H25,0)</f>
        <v/>
      </c>
      <c r="V25" s="110">
        <f>H25-L25</f>
        <v/>
      </c>
      <c r="W25" s="122">
        <f>IF(H25=0,"",IF(Q25&lt;0,"PERTE",IF(S25&lt;-10,"DERIVE",IF(T25-U25&gt;0.15,"SOUS-FACTURATION",""))))</f>
        <v/>
      </c>
      <c r="X25" s="90" t="n"/>
    </row>
    <row r="26" ht="15" customHeight="1" s="68">
      <c r="B26" s="90" t="n"/>
      <c r="C26" s="90" t="n"/>
      <c r="D26" s="90" t="n"/>
      <c r="E26" s="90" t="n"/>
      <c r="F26" s="101" t="n"/>
      <c r="G26" s="101" t="n"/>
      <c r="H26" s="110">
        <f>F26+G26</f>
        <v/>
      </c>
      <c r="I26" s="101" t="n"/>
      <c r="J26" s="101" t="n"/>
      <c r="K26" s="110">
        <f>IF(I26=0,0,I26-J26)</f>
        <v/>
      </c>
      <c r="L26" s="101" t="n"/>
      <c r="M26" s="101" t="n"/>
      <c r="N26" s="110">
        <f>L26-M26</f>
        <v/>
      </c>
      <c r="O26" s="110">
        <f>L26-J26</f>
        <v/>
      </c>
      <c r="P26" s="110">
        <f>H26-I26</f>
        <v/>
      </c>
      <c r="Q26" s="118">
        <f>IFERROR(P26/H26,0)</f>
        <v/>
      </c>
      <c r="R26" s="101" t="n"/>
      <c r="S26" s="110">
        <f>P26-R26</f>
        <v/>
      </c>
      <c r="T26" s="118">
        <f>IFERROR(J26/I26,0)</f>
        <v/>
      </c>
      <c r="U26" s="118">
        <f>IFERROR(M26/H26,0)</f>
        <v/>
      </c>
      <c r="V26" s="110">
        <f>H26-L26</f>
        <v/>
      </c>
      <c r="W26" s="122">
        <f>IF(H26=0,"",IF(Q26&lt;0,"PERTE",IF(S26&lt;-10,"DERIVE",IF(T26-U26&gt;0.15,"SOUS-FACTURATION",""))))</f>
        <v/>
      </c>
      <c r="X26" s="90" t="n"/>
    </row>
    <row r="27" ht="15" customHeight="1" s="68">
      <c r="B27" s="90" t="n"/>
      <c r="C27" s="90" t="n"/>
      <c r="D27" s="90" t="n"/>
      <c r="E27" s="90" t="n"/>
      <c r="F27" s="101" t="n"/>
      <c r="G27" s="101" t="n"/>
      <c r="H27" s="110">
        <f>F27+G27</f>
        <v/>
      </c>
      <c r="I27" s="101" t="n"/>
      <c r="J27" s="101" t="n"/>
      <c r="K27" s="110">
        <f>IF(I27=0,0,I27-J27)</f>
        <v/>
      </c>
      <c r="L27" s="101" t="n"/>
      <c r="M27" s="101" t="n"/>
      <c r="N27" s="110">
        <f>L27-M27</f>
        <v/>
      </c>
      <c r="O27" s="110">
        <f>L27-J27</f>
        <v/>
      </c>
      <c r="P27" s="110">
        <f>H27-I27</f>
        <v/>
      </c>
      <c r="Q27" s="118">
        <f>IFERROR(P27/H27,0)</f>
        <v/>
      </c>
      <c r="R27" s="101" t="n"/>
      <c r="S27" s="110">
        <f>P27-R27</f>
        <v/>
      </c>
      <c r="T27" s="118">
        <f>IFERROR(J27/I27,0)</f>
        <v/>
      </c>
      <c r="U27" s="118">
        <f>IFERROR(M27/H27,0)</f>
        <v/>
      </c>
      <c r="V27" s="110">
        <f>H27-L27</f>
        <v/>
      </c>
      <c r="W27" s="122">
        <f>IF(H27=0,"",IF(Q27&lt;0,"PERTE",IF(S27&lt;-10,"DERIVE",IF(T27-U27&gt;0.15,"SOUS-FACTURATION",""))))</f>
        <v/>
      </c>
      <c r="X27" s="90" t="n"/>
    </row>
    <row r="28" ht="15" customHeight="1" s="68">
      <c r="B28" s="90" t="n"/>
      <c r="C28" s="90" t="n"/>
      <c r="D28" s="90" t="n"/>
      <c r="E28" s="90" t="n"/>
      <c r="F28" s="101" t="n"/>
      <c r="G28" s="101" t="n"/>
      <c r="H28" s="110">
        <f>F28+G28</f>
        <v/>
      </c>
      <c r="I28" s="101" t="n"/>
      <c r="J28" s="101" t="n"/>
      <c r="K28" s="110">
        <f>IF(I28=0,0,I28-J28)</f>
        <v/>
      </c>
      <c r="L28" s="101" t="n"/>
      <c r="M28" s="101" t="n"/>
      <c r="N28" s="110">
        <f>L28-M28</f>
        <v/>
      </c>
      <c r="O28" s="110">
        <f>L28-J28</f>
        <v/>
      </c>
      <c r="P28" s="110">
        <f>H28-I28</f>
        <v/>
      </c>
      <c r="Q28" s="118">
        <f>IFERROR(P28/H28,0)</f>
        <v/>
      </c>
      <c r="R28" s="101" t="n"/>
      <c r="S28" s="110">
        <f>P28-R28</f>
        <v/>
      </c>
      <c r="T28" s="118">
        <f>IFERROR(J28/I28,0)</f>
        <v/>
      </c>
      <c r="U28" s="118">
        <f>IFERROR(M28/H28,0)</f>
        <v/>
      </c>
      <c r="V28" s="110">
        <f>H28-L28</f>
        <v/>
      </c>
      <c r="W28" s="122">
        <f>IF(H28=0,"",IF(Q28&lt;0,"PERTE",IF(S28&lt;-10,"DERIVE",IF(T28-U28&gt;0.15,"SOUS-FACTURATION",""))))</f>
        <v/>
      </c>
      <c r="X28" s="90" t="n"/>
    </row>
    <row r="29" ht="15" customHeight="1" s="68">
      <c r="B29" s="90" t="n"/>
      <c r="C29" s="90" t="n"/>
      <c r="D29" s="90" t="n"/>
      <c r="E29" s="90" t="n"/>
      <c r="F29" s="101" t="n"/>
      <c r="G29" s="101" t="n"/>
      <c r="H29" s="110">
        <f>F29+G29</f>
        <v/>
      </c>
      <c r="I29" s="101" t="n"/>
      <c r="J29" s="101" t="n"/>
      <c r="K29" s="110">
        <f>IF(I29=0,0,I29-J29)</f>
        <v/>
      </c>
      <c r="L29" s="101" t="n"/>
      <c r="M29" s="101" t="n"/>
      <c r="N29" s="110">
        <f>L29-M29</f>
        <v/>
      </c>
      <c r="O29" s="110">
        <f>L29-J29</f>
        <v/>
      </c>
      <c r="P29" s="110">
        <f>H29-I29</f>
        <v/>
      </c>
      <c r="Q29" s="118">
        <f>IFERROR(P29/H29,0)</f>
        <v/>
      </c>
      <c r="R29" s="101" t="n"/>
      <c r="S29" s="110">
        <f>P29-R29</f>
        <v/>
      </c>
      <c r="T29" s="118">
        <f>IFERROR(J29/I29,0)</f>
        <v/>
      </c>
      <c r="U29" s="118">
        <f>IFERROR(M29/H29,0)</f>
        <v/>
      </c>
      <c r="V29" s="110">
        <f>H29-L29</f>
        <v/>
      </c>
      <c r="W29" s="122">
        <f>IF(H29=0,"",IF(Q29&lt;0,"PERTE",IF(S29&lt;-10,"DERIVE",IF(T29-U29&gt;0.15,"SOUS-FACTURATION",""))))</f>
        <v/>
      </c>
      <c r="X29" s="90" t="n"/>
    </row>
    <row r="30" ht="15" customHeight="1" s="68">
      <c r="B30" s="90" t="n"/>
      <c r="C30" s="90" t="n"/>
      <c r="D30" s="90" t="n"/>
      <c r="E30" s="90" t="n"/>
      <c r="F30" s="101" t="n"/>
      <c r="G30" s="101" t="n"/>
      <c r="H30" s="110">
        <f>F30+G30</f>
        <v/>
      </c>
      <c r="I30" s="101" t="n"/>
      <c r="J30" s="101" t="n"/>
      <c r="K30" s="110">
        <f>IF(I30=0,0,I30-J30)</f>
        <v/>
      </c>
      <c r="L30" s="101" t="n"/>
      <c r="M30" s="101" t="n"/>
      <c r="N30" s="110">
        <f>L30-M30</f>
        <v/>
      </c>
      <c r="O30" s="110">
        <f>L30-J30</f>
        <v/>
      </c>
      <c r="P30" s="110">
        <f>H30-I30</f>
        <v/>
      </c>
      <c r="Q30" s="118">
        <f>IFERROR(P30/H30,0)</f>
        <v/>
      </c>
      <c r="R30" s="101" t="n"/>
      <c r="S30" s="110">
        <f>P30-R30</f>
        <v/>
      </c>
      <c r="T30" s="118">
        <f>IFERROR(J30/I30,0)</f>
        <v/>
      </c>
      <c r="U30" s="118">
        <f>IFERROR(M30/H30,0)</f>
        <v/>
      </c>
      <c r="V30" s="110">
        <f>H30-L30</f>
        <v/>
      </c>
      <c r="W30" s="122">
        <f>IF(H30=0,"",IF(Q30&lt;0,"PERTE",IF(S30&lt;-10,"DERIVE",IF(T30-U30&gt;0.15,"SOUS-FACTURATION",""))))</f>
        <v/>
      </c>
      <c r="X30" s="90" t="n"/>
    </row>
    <row r="31" ht="15" customHeight="1" s="68">
      <c r="B31" s="90" t="n"/>
      <c r="C31" s="90" t="n"/>
      <c r="D31" s="90" t="n"/>
      <c r="E31" s="90" t="n"/>
      <c r="F31" s="101" t="n"/>
      <c r="G31" s="101" t="n"/>
      <c r="H31" s="110">
        <f>F31+G31</f>
        <v/>
      </c>
      <c r="I31" s="101" t="n"/>
      <c r="J31" s="101" t="n"/>
      <c r="K31" s="110">
        <f>IF(I31=0,0,I31-J31)</f>
        <v/>
      </c>
      <c r="L31" s="101" t="n"/>
      <c r="M31" s="101" t="n"/>
      <c r="N31" s="110">
        <f>L31-M31</f>
        <v/>
      </c>
      <c r="O31" s="110">
        <f>L31-J31</f>
        <v/>
      </c>
      <c r="P31" s="110">
        <f>H31-I31</f>
        <v/>
      </c>
      <c r="Q31" s="118">
        <f>IFERROR(P31/H31,0)</f>
        <v/>
      </c>
      <c r="R31" s="101" t="n"/>
      <c r="S31" s="110">
        <f>P31-R31</f>
        <v/>
      </c>
      <c r="T31" s="118">
        <f>IFERROR(J31/I31,0)</f>
        <v/>
      </c>
      <c r="U31" s="118">
        <f>IFERROR(M31/H31,0)</f>
        <v/>
      </c>
      <c r="V31" s="110">
        <f>H31-L31</f>
        <v/>
      </c>
      <c r="W31" s="122">
        <f>IF(H31=0,"",IF(Q31&lt;0,"PERTE",IF(S31&lt;-10,"DERIVE",IF(T31-U31&gt;0.15,"SOUS-FACTURATION",""))))</f>
        <v/>
      </c>
      <c r="X31" s="90" t="n"/>
    </row>
    <row r="32" ht="15" customHeight="1" s="68">
      <c r="B32" s="123" t="n"/>
      <c r="C32" s="124" t="inlineStr">
        <is>
          <t>TOTAL PORTEFEUILLE</t>
        </is>
      </c>
      <c r="D32" s="123" t="n"/>
      <c r="E32" s="123" t="n"/>
      <c r="F32" s="113">
        <f>SUM(F7:F31)</f>
        <v/>
      </c>
      <c r="G32" s="113">
        <f>SUM(G7:G31)</f>
        <v/>
      </c>
      <c r="H32" s="113">
        <f>SUM(H7:H31)</f>
        <v/>
      </c>
      <c r="I32" s="113">
        <f>SUM(I7:I31)</f>
        <v/>
      </c>
      <c r="J32" s="113">
        <f>SUM(J7:J31)</f>
        <v/>
      </c>
      <c r="K32" s="113">
        <f>SUM(K7:K31)</f>
        <v/>
      </c>
      <c r="L32" s="113">
        <f>SUM(L7:L31)</f>
        <v/>
      </c>
      <c r="M32" s="113">
        <f>SUM(M7:M31)</f>
        <v/>
      </c>
      <c r="N32" s="113">
        <f>SUM(N7:N31)</f>
        <v/>
      </c>
      <c r="O32" s="113">
        <f>SUM(O7:O31)</f>
        <v/>
      </c>
      <c r="P32" s="113">
        <f>SUM(P7:P31)</f>
        <v/>
      </c>
      <c r="Q32" s="114">
        <f>IFERROR(P32/H32,0)</f>
        <v/>
      </c>
      <c r="R32" s="113">
        <f>SUM(R7:R31)</f>
        <v/>
      </c>
      <c r="S32" s="113">
        <f>SUM(S7:S31)</f>
        <v/>
      </c>
      <c r="T32" s="114">
        <f>IFERROR(J32/I32,0)</f>
        <v/>
      </c>
      <c r="U32" s="114">
        <f>IFERROR(M32/H32,0)</f>
        <v/>
      </c>
      <c r="V32" s="113">
        <f>SUM(V7:V31)</f>
        <v/>
      </c>
      <c r="W32" s="123" t="n"/>
      <c r="X32" s="123" t="n"/>
    </row>
    <row r="34" ht="18" customHeight="1" s="68">
      <c r="A34" s="88" t="inlineStr">
        <is>
          <t>LECTURE</t>
        </is>
      </c>
    </row>
    <row r="35" ht="15" customHeight="1" s="68">
      <c r="B35" s="125" t="inlineStr">
        <is>
          <t>Reste à dépenser = prix de revient prévu - dépenses engagées. Si cette ligne ne bouge pas alors que le chantier avance, la prévision est fausse.</t>
        </is>
      </c>
    </row>
    <row r="36" ht="15" customHeight="1" s="68">
      <c r="B36" s="125" t="inlineStr">
        <is>
          <t>FAE / PCA = production - facturation. Positif : vous avez produit sans facturer (facture à établir), cela pèse sur la trésorerie. Négatif : vous avez facturé d'avance (produit constaté d'avance).</t>
        </is>
      </c>
    </row>
    <row r="37" ht="15" customHeight="1" s="68">
      <c r="B37" s="125" t="inlineStr">
        <is>
          <t>Dérive = résultat à fin d'affaire d'aujourd'hui - celui de la revue précédente. C'est l'indicateur qui déclenche la discussion en revue de chantier.</t>
        </is>
      </c>
    </row>
    <row r="38" ht="15" customHeight="1" s="68">
      <c r="B38" s="125" t="inlineStr">
        <is>
          <t>Écart d'avancement (coûts - facturation) supérieur à 15 points : vous financez le client. Vérifier les situations de travaux.</t>
        </is>
      </c>
    </row>
    <row r="40" ht="18" customHeight="1" s="68">
      <c r="A40" s="100" t="inlineStr">
        <is>
          <t>CE QU'AGAPE PEUT VOUS DONNER ICI</t>
        </is>
      </c>
    </row>
    <row r="41" ht="15" customHeight="1" s="68">
      <c r="B41" s="83" t="inlineStr">
        <is>
          <t>Vos achats passés sous contrat-cadre du groupement sont des coûts directs de chantier : ils alimentent la colonne Prix de revient prévu à fin d'affaire. Voir onglet 16.</t>
        </is>
      </c>
    </row>
    <row r="42" ht="15" customHeight="1" s="68">
      <c r="B42" s="83" t="inlineStr">
        <is>
          <t>Réserve : cela suppose que chaque achat soit rattaché à un chantier. Le dépôt AGAPE ne le fait pas encore - dites-le si le sujet vous intéresse.</t>
        </is>
      </c>
    </row>
  </sheetData>
  <mergeCells count="3">
    <mergeCell ref="A40:X40"/>
    <mergeCell ref="A34:X34"/>
    <mergeCell ref="A1:X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J4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34" customWidth="1" style="67" min="2" max="2"/>
    <col width="14" customWidth="1" style="67" min="3" max="9"/>
    <col width="40" customWidth="1" style="67" min="10" max="10"/>
  </cols>
  <sheetData>
    <row r="1" ht="25.5" customHeight="1" s="68">
      <c r="A1" s="69" t="inlineStr">
        <is>
          <t>05 - EFFECTIFS ET MASSE SALARIALE</t>
        </is>
      </c>
    </row>
    <row r="2" ht="15" customHeight="1" s="68">
      <c r="A2" s="87" t="inlineStr">
        <is>
          <t>Les effectifs sont le premier poste de coût et le premier facteur limitant de la production.</t>
        </is>
      </c>
    </row>
    <row r="4" ht="18" customHeight="1" s="68">
      <c r="A4" s="88" t="inlineStr">
        <is>
          <t>À. EFFECTIFS MOYENS PAR CATÉGORIE</t>
        </is>
      </c>
    </row>
    <row r="5" ht="31.5" customHeight="1" s="68">
      <c r="A5" s="73" t="n"/>
      <c r="B5" s="73" t="inlineStr">
        <is>
          <t>Catégorie</t>
        </is>
      </c>
      <c r="C5" s="73" t="inlineStr">
        <is>
          <t>Réalisé N-1</t>
        </is>
      </c>
      <c r="D5" s="73" t="inlineStr">
        <is>
          <t>Budget N</t>
        </is>
      </c>
      <c r="E5" s="73" t="inlineStr">
        <is>
          <t>Atterrissage N</t>
        </is>
      </c>
      <c r="F5" s="73" t="inlineStr">
        <is>
          <t>Budget N+1</t>
        </is>
      </c>
      <c r="G5" s="73" t="inlineStr">
        <is>
          <t>Variation N+1 / N</t>
        </is>
      </c>
      <c r="H5" s="73" t="inlineStr">
        <is>
          <t>Masse salariale chargée N+1 (k€)</t>
        </is>
      </c>
      <c r="I5" s="73" t="inlineStr">
        <is>
          <t>Coût moyen chargé (k€)</t>
        </is>
      </c>
      <c r="J5" s="73" t="inlineStr">
        <is>
          <t>Commentaire</t>
        </is>
      </c>
    </row>
    <row r="6" ht="15" customHeight="1" s="68">
      <c r="B6" s="72" t="inlineStr">
        <is>
          <t>Ouvriers - production</t>
        </is>
      </c>
      <c r="C6" s="126" t="n">
        <v>26</v>
      </c>
      <c r="D6" s="126" t="n">
        <v>28</v>
      </c>
      <c r="E6" s="126" t="n">
        <v>27</v>
      </c>
      <c r="F6" s="126" t="n">
        <v>29</v>
      </c>
      <c r="G6" s="127">
        <f>F6-E6</f>
        <v/>
      </c>
      <c r="H6" s="101" t="n">
        <v>1780</v>
      </c>
      <c r="I6" s="127">
        <f>IFERROR(H6/F6,0)</f>
        <v/>
      </c>
      <c r="J6" s="90" t="n"/>
    </row>
    <row r="7" ht="15" customHeight="1" s="68">
      <c r="B7" s="72" t="inlineStr">
        <is>
          <t>Ouvriers - intérim (ETP moyen)</t>
        </is>
      </c>
      <c r="C7" s="126" t="n">
        <v>4</v>
      </c>
      <c r="D7" s="126" t="n">
        <v>3</v>
      </c>
      <c r="E7" s="126" t="n">
        <v>5</v>
      </c>
      <c r="F7" s="126" t="n">
        <v>4</v>
      </c>
      <c r="G7" s="127">
        <f>F7-E7</f>
        <v/>
      </c>
      <c r="H7" s="101" t="n">
        <v>340</v>
      </c>
      <c r="I7" s="127">
        <f>IFERROR(H7/F7,0)</f>
        <v/>
      </c>
      <c r="J7" s="90" t="n"/>
    </row>
    <row r="8" ht="15" customHeight="1" s="68">
      <c r="B8" s="72" t="inlineStr">
        <is>
          <t>ETAM - chantier (chefs de chantier, géomètres)</t>
        </is>
      </c>
      <c r="C8" s="126" t="n">
        <v>6</v>
      </c>
      <c r="D8" s="126" t="n">
        <v>6</v>
      </c>
      <c r="E8" s="126" t="n">
        <v>6</v>
      </c>
      <c r="F8" s="126" t="n">
        <v>7</v>
      </c>
      <c r="G8" s="127">
        <f>F8-E8</f>
        <v/>
      </c>
      <c r="H8" s="101" t="n">
        <v>480</v>
      </c>
      <c r="I8" s="127">
        <f>IFERROR(H8/F8,0)</f>
        <v/>
      </c>
      <c r="J8" s="90" t="n"/>
    </row>
    <row r="9" ht="15" customHeight="1" s="68">
      <c r="B9" s="72" t="inlineStr">
        <is>
          <t>ETAM - bureau d'études / méthodes</t>
        </is>
      </c>
      <c r="C9" s="126" t="n">
        <v>2</v>
      </c>
      <c r="D9" s="126" t="n">
        <v>2</v>
      </c>
      <c r="E9" s="126" t="n">
        <v>2</v>
      </c>
      <c r="F9" s="126" t="n">
        <v>2</v>
      </c>
      <c r="G9" s="127">
        <f>F9-E9</f>
        <v/>
      </c>
      <c r="H9" s="101" t="n">
        <v>145</v>
      </c>
      <c r="I9" s="127">
        <f>IFERROR(H9/F9,0)</f>
        <v/>
      </c>
      <c r="J9" s="90" t="n"/>
    </row>
    <row r="10" ht="15" customHeight="1" s="68">
      <c r="B10" s="72" t="inlineStr">
        <is>
          <t>ETAM - administratif, comptabilité, QSE</t>
        </is>
      </c>
      <c r="C10" s="126" t="n">
        <v>3</v>
      </c>
      <c r="D10" s="126" t="n">
        <v>3</v>
      </c>
      <c r="E10" s="126" t="n">
        <v>3</v>
      </c>
      <c r="F10" s="126" t="n">
        <v>3</v>
      </c>
      <c r="G10" s="127">
        <f>F10-E10</f>
        <v/>
      </c>
      <c r="H10" s="101" t="n">
        <v>175</v>
      </c>
      <c r="I10" s="127">
        <f>IFERROR(H10/F10,0)</f>
        <v/>
      </c>
      <c r="J10" s="90" t="n"/>
    </row>
    <row r="11" ht="15" customHeight="1" s="68">
      <c r="B11" s="72" t="inlineStr">
        <is>
          <t>Cadres - conduite de travaux et études de prix</t>
        </is>
      </c>
      <c r="C11" s="126" t="n">
        <v>3</v>
      </c>
      <c r="D11" s="126" t="n">
        <v>4</v>
      </c>
      <c r="E11" s="126" t="n">
        <v>4</v>
      </c>
      <c r="F11" s="126" t="n">
        <v>4</v>
      </c>
      <c r="G11" s="127">
        <f>F11-E11</f>
        <v/>
      </c>
      <c r="H11" s="101" t="n">
        <v>320</v>
      </c>
      <c r="I11" s="127">
        <f>IFERROR(H11/F11,0)</f>
        <v/>
      </c>
      <c r="J11" s="90" t="n"/>
    </row>
    <row r="12" ht="15" customHeight="1" s="68">
      <c r="B12" s="72" t="inlineStr">
        <is>
          <t>Cadres - direction</t>
        </is>
      </c>
      <c r="C12" s="126" t="n">
        <v>2</v>
      </c>
      <c r="D12" s="126" t="n">
        <v>2</v>
      </c>
      <c r="E12" s="126" t="n">
        <v>2</v>
      </c>
      <c r="F12" s="126" t="n">
        <v>2</v>
      </c>
      <c r="G12" s="127">
        <f>F12-E12</f>
        <v/>
      </c>
      <c r="H12" s="101" t="n">
        <v>240</v>
      </c>
      <c r="I12" s="127">
        <f>IFERROR(H12/F12,0)</f>
        <v/>
      </c>
      <c r="J12" s="90" t="n"/>
    </row>
    <row r="13" ht="15" customHeight="1" s="68">
      <c r="B13" s="128" t="inlineStr">
        <is>
          <t>TOTAL</t>
        </is>
      </c>
      <c r="C13" s="129">
        <f>SUM(C6:C12)</f>
        <v/>
      </c>
      <c r="D13" s="129">
        <f>SUM(D6:D12)</f>
        <v/>
      </c>
      <c r="E13" s="129">
        <f>SUM(E6:E12)</f>
        <v/>
      </c>
      <c r="F13" s="129">
        <f>SUM(F6:F12)</f>
        <v/>
      </c>
      <c r="G13" s="129">
        <f>SUM(G6:G12)</f>
        <v/>
      </c>
      <c r="H13" s="113">
        <f>SUM(H6:H12)</f>
        <v/>
      </c>
      <c r="I13" s="129">
        <f>IFERROR(H13/F13,0)</f>
        <v/>
      </c>
    </row>
    <row r="14" ht="15" customHeight="1" s="68">
      <c r="B14" s="89" t="inlineStr">
        <is>
          <t>Masse salariale rapportée à la production</t>
        </is>
      </c>
      <c r="H14" s="109">
        <f>IFERROR(H13/'01 - Paramètres'!$C$22,0)</f>
        <v/>
      </c>
      <c r="J14" s="87" t="inlineStr">
        <is>
          <t>Ordre de grandeur variable selon la part de sous-traitance. À comparer à vos exercices antérieurs.</t>
        </is>
      </c>
    </row>
    <row r="15" ht="15" customHeight="1" s="68">
      <c r="B15" s="89" t="inlineStr">
        <is>
          <t>Production par ETP (k€ / ETP)</t>
        </is>
      </c>
      <c r="H15" s="103">
        <f>IFERROR('01 - Paramètres'!$C$22/F13,0)</f>
        <v/>
      </c>
      <c r="J15" s="87" t="inlineStr">
        <is>
          <t>Indicateur de productivité le plus lisible pour un dirigeant.</t>
        </is>
      </c>
    </row>
    <row r="17" ht="18" customHeight="1" s="68">
      <c r="A17" s="88" t="inlineStr">
        <is>
          <t>B. PYRAMIDE DES ÂGES</t>
        </is>
      </c>
    </row>
    <row r="18" ht="19.5" customHeight="1" s="68">
      <c r="A18" s="73" t="n"/>
      <c r="B18" s="73" t="inlineStr">
        <is>
          <t>Tranche d'âge</t>
        </is>
      </c>
      <c r="C18" s="73" t="inlineStr">
        <is>
          <t>Ouvriers</t>
        </is>
      </c>
      <c r="D18" s="73" t="inlineStr">
        <is>
          <t>ETAM</t>
        </is>
      </c>
      <c r="E18" s="73" t="inlineStr">
        <is>
          <t>Cadres</t>
        </is>
      </c>
      <c r="F18" s="73" t="inlineStr">
        <is>
          <t>Total</t>
        </is>
      </c>
      <c r="G18" s="73" t="inlineStr">
        <is>
          <t>Part</t>
        </is>
      </c>
      <c r="H18" s="73" t="n"/>
      <c r="I18" s="73" t="n"/>
      <c r="J18" s="73" t="n"/>
    </row>
    <row r="19" ht="15" customHeight="1" s="68">
      <c r="B19" s="72" t="inlineStr">
        <is>
          <t>Moins de 25 ans</t>
        </is>
      </c>
      <c r="C19" s="101" t="n">
        <v>3</v>
      </c>
      <c r="D19" s="101" t="n">
        <v>1</v>
      </c>
      <c r="E19" s="101" t="n">
        <v>0</v>
      </c>
      <c r="F19" s="110">
        <f>SUM(C19:E19)</f>
        <v/>
      </c>
      <c r="G19" s="118">
        <f>IFERROR(F19/$F$24,0)</f>
        <v/>
      </c>
    </row>
    <row r="20" ht="15" customHeight="1" s="68">
      <c r="B20" s="72" t="inlineStr">
        <is>
          <t>25 - 34 ans</t>
        </is>
      </c>
      <c r="C20" s="101" t="n">
        <v>8</v>
      </c>
      <c r="D20" s="101" t="n">
        <v>3</v>
      </c>
      <c r="E20" s="101" t="n">
        <v>1</v>
      </c>
      <c r="F20" s="110">
        <f>SUM(C20:E20)</f>
        <v/>
      </c>
      <c r="G20" s="118">
        <f>IFERROR(F20/$F$24,0)</f>
        <v/>
      </c>
    </row>
    <row r="21" ht="15" customHeight="1" s="68">
      <c r="B21" s="72" t="inlineStr">
        <is>
          <t>35 - 44 ans</t>
        </is>
      </c>
      <c r="C21" s="101" t="n">
        <v>9</v>
      </c>
      <c r="D21" s="101" t="n">
        <v>4</v>
      </c>
      <c r="E21" s="101" t="n">
        <v>2</v>
      </c>
      <c r="F21" s="110">
        <f>SUM(C21:E21)</f>
        <v/>
      </c>
      <c r="G21" s="118">
        <f>IFERROR(F21/$F$24,0)</f>
        <v/>
      </c>
    </row>
    <row r="22" ht="15" customHeight="1" s="68">
      <c r="B22" s="72" t="inlineStr">
        <is>
          <t>45 - 54 ans</t>
        </is>
      </c>
      <c r="C22" s="101" t="n">
        <v>8</v>
      </c>
      <c r="D22" s="101" t="n">
        <v>3</v>
      </c>
      <c r="E22" s="101" t="n">
        <v>2</v>
      </c>
      <c r="F22" s="110">
        <f>SUM(C22:E22)</f>
        <v/>
      </c>
      <c r="G22" s="118">
        <f>IFERROR(F22/$F$24,0)</f>
        <v/>
      </c>
    </row>
    <row r="23" ht="15" customHeight="1" s="68">
      <c r="B23" s="72" t="inlineStr">
        <is>
          <t>55 ans et plus</t>
        </is>
      </c>
      <c r="C23" s="101" t="n">
        <v>5</v>
      </c>
      <c r="D23" s="101" t="n">
        <v>1</v>
      </c>
      <c r="E23" s="101" t="n">
        <v>1</v>
      </c>
      <c r="F23" s="110">
        <f>SUM(C23:E23)</f>
        <v/>
      </c>
      <c r="G23" s="118">
        <f>IFERROR(F23/$F$24,0)</f>
        <v/>
      </c>
    </row>
    <row r="24" ht="15" customHeight="1" s="68">
      <c r="B24" s="111" t="inlineStr">
        <is>
          <t>TOTAL</t>
        </is>
      </c>
      <c r="C24" s="113">
        <f>SUM(C19:C23)</f>
        <v/>
      </c>
      <c r="D24" s="113">
        <f>SUM(D19:D23)</f>
        <v/>
      </c>
      <c r="E24" s="113">
        <f>SUM(E19:E23)</f>
        <v/>
      </c>
      <c r="F24" s="113">
        <f>SUM(F19:F23)</f>
        <v/>
      </c>
    </row>
    <row r="25" ht="15" customHeight="1" s="68">
      <c r="B25" s="89" t="inlineStr">
        <is>
          <t>Départ en retraite prévisibles à 5 ans</t>
        </is>
      </c>
      <c r="C25" s="101" t="n">
        <v>4</v>
      </c>
      <c r="E25" s="87" t="inlineStr">
        <is>
          <t>À rapprocher du plan de recrutement ci-dessous et du budget formation.</t>
        </is>
      </c>
    </row>
    <row r="27" ht="18" customHeight="1" s="68">
      <c r="A27" s="88" t="inlineStr">
        <is>
          <t>C. PLAN DE RECRUTEMENT</t>
        </is>
      </c>
    </row>
    <row r="28" ht="30" customHeight="1" s="68">
      <c r="A28" s="73" t="n"/>
      <c r="B28" s="73" t="inlineStr">
        <is>
          <t>Poste</t>
        </is>
      </c>
      <c r="C28" s="73" t="inlineStr">
        <is>
          <t>Catégorie</t>
        </is>
      </c>
      <c r="D28" s="73" t="inlineStr">
        <is>
          <t>Motif</t>
        </is>
      </c>
      <c r="E28" s="73" t="inlineStr">
        <is>
          <t>Nombre</t>
        </is>
      </c>
      <c r="F28" s="73" t="inlineStr">
        <is>
          <t>Mois visé</t>
        </is>
      </c>
      <c r="G28" s="73" t="inlineStr">
        <is>
          <t>Coût annuel chargé (k€)</t>
        </is>
      </c>
      <c r="H28" s="73" t="inlineStr">
        <is>
          <t>Difficulté de sourcing</t>
        </is>
      </c>
      <c r="I28" s="73" t="n"/>
      <c r="J28" s="73" t="inlineStr">
        <is>
          <t>Commentaire</t>
        </is>
      </c>
    </row>
    <row r="29" ht="15" customHeight="1" s="68">
      <c r="B29" s="90" t="inlineStr">
        <is>
          <t>Chef d'équipe VRD</t>
        </is>
      </c>
      <c r="C29" s="90" t="inlineStr">
        <is>
          <t>ETAM</t>
        </is>
      </c>
      <c r="D29" s="90" t="inlineStr">
        <is>
          <t>Création</t>
        </is>
      </c>
      <c r="E29" s="101" t="n">
        <v>1</v>
      </c>
      <c r="F29" s="130" t="n"/>
      <c r="G29" s="101" t="n">
        <v>62</v>
      </c>
      <c r="H29" s="90" t="n"/>
      <c r="J29" s="90" t="n"/>
    </row>
    <row r="30" ht="15" customHeight="1" s="68">
      <c r="B30" s="90" t="inlineStr">
        <is>
          <t>Conducteur d'engins</t>
        </is>
      </c>
      <c r="C30" s="90" t="inlineStr">
        <is>
          <t>Ouvrier</t>
        </is>
      </c>
      <c r="D30" s="90" t="inlineStr">
        <is>
          <t>Remplacement</t>
        </is>
      </c>
      <c r="E30" s="101" t="n">
        <v>2</v>
      </c>
      <c r="F30" s="130" t="n"/>
      <c r="G30" s="101" t="n">
        <v>48</v>
      </c>
      <c r="H30" s="90" t="n"/>
      <c r="J30" s="90" t="n"/>
    </row>
    <row r="31" ht="15" customHeight="1" s="68">
      <c r="B31" s="90" t="inlineStr">
        <is>
          <t>Conducteur de travaux</t>
        </is>
      </c>
      <c r="C31" s="90" t="inlineStr">
        <is>
          <t>Cadre</t>
        </is>
      </c>
      <c r="D31" s="90" t="inlineStr">
        <is>
          <t>Création</t>
        </is>
      </c>
      <c r="E31" s="101" t="n">
        <v>1</v>
      </c>
      <c r="F31" s="130" t="n"/>
      <c r="G31" s="101" t="n">
        <v>78</v>
      </c>
      <c r="H31" s="90" t="n"/>
      <c r="J31" s="90" t="n"/>
    </row>
    <row r="32" ht="15" customHeight="1" s="68">
      <c r="B32" s="90" t="inlineStr">
        <is>
          <t>Apprenti TP</t>
        </is>
      </c>
      <c r="C32" s="90" t="inlineStr">
        <is>
          <t>Ouvrier</t>
        </is>
      </c>
      <c r="D32" s="90" t="inlineStr">
        <is>
          <t>Apprentissage / alternance</t>
        </is>
      </c>
      <c r="E32" s="101" t="n">
        <v>2</v>
      </c>
      <c r="F32" s="130" t="n"/>
      <c r="G32" s="101" t="n">
        <v>18</v>
      </c>
      <c r="H32" s="90" t="n"/>
      <c r="J32" s="90" t="n"/>
    </row>
    <row r="33" ht="15" customHeight="1" s="68">
      <c r="B33" s="90" t="n"/>
      <c r="C33" s="90" t="n"/>
      <c r="D33" s="90" t="n"/>
      <c r="E33" s="101" t="n"/>
      <c r="F33" s="130" t="n"/>
      <c r="G33" s="101" t="n"/>
      <c r="H33" s="90" t="n"/>
      <c r="J33" s="90" t="n"/>
    </row>
    <row r="34" ht="15" customHeight="1" s="68">
      <c r="B34" s="90" t="n"/>
      <c r="C34" s="90" t="n"/>
      <c r="D34" s="90" t="n"/>
      <c r="E34" s="101" t="n"/>
      <c r="F34" s="130" t="n"/>
      <c r="G34" s="101" t="n"/>
      <c r="H34" s="90" t="n"/>
      <c r="J34" s="90" t="n"/>
    </row>
    <row r="35" ht="15" customHeight="1" s="68">
      <c r="B35" s="90" t="n"/>
      <c r="C35" s="90" t="n"/>
      <c r="D35" s="90" t="n"/>
      <c r="E35" s="101" t="n"/>
      <c r="F35" s="130" t="n"/>
      <c r="G35" s="101" t="n"/>
      <c r="H35" s="90" t="n"/>
      <c r="J35" s="90" t="n"/>
    </row>
    <row r="36" ht="15" customHeight="1" s="68">
      <c r="B36" s="111" t="inlineStr">
        <is>
          <t>TOTAL</t>
        </is>
      </c>
      <c r="E36" s="113">
        <f>SUM(E29:E35)</f>
        <v/>
      </c>
      <c r="G36" s="113">
        <f>SUMPRODUCT(E29:E35,G29:G35)</f>
        <v/>
      </c>
    </row>
    <row r="38" ht="18" customHeight="1" s="68">
      <c r="A38" s="88" t="inlineStr">
        <is>
          <t>D. BUDGET FORMATION</t>
        </is>
      </c>
    </row>
    <row r="39" ht="31.5" customHeight="1" s="68">
      <c r="A39" s="73" t="n"/>
      <c r="B39" s="73" t="inlineStr">
        <is>
          <t>Catégorie</t>
        </is>
      </c>
      <c r="C39" s="73" t="inlineStr">
        <is>
          <t>Nombre d'heures</t>
        </is>
      </c>
      <c r="D39" s="73" t="inlineStr">
        <is>
          <t>Coût pédagogique (k€)</t>
        </is>
      </c>
      <c r="E39" s="73" t="inlineStr">
        <is>
          <t>Coût de remplacement / salaires (k€)</t>
        </is>
      </c>
      <c r="F39" s="73" t="inlineStr">
        <is>
          <t>Coût total (k€)</t>
        </is>
      </c>
      <c r="G39" s="73" t="n"/>
      <c r="H39" s="73" t="n"/>
      <c r="I39" s="73" t="n"/>
      <c r="J39" s="73" t="inlineStr">
        <is>
          <t>Priorités de l'exercice</t>
        </is>
      </c>
    </row>
    <row r="40" ht="15" customHeight="1" s="68">
      <c r="B40" s="72" t="inlineStr">
        <is>
          <t>Ouvriers</t>
        </is>
      </c>
      <c r="C40" s="101" t="n">
        <v>620</v>
      </c>
      <c r="D40" s="101" t="n">
        <v>34</v>
      </c>
      <c r="E40" s="101" t="n">
        <v>26</v>
      </c>
      <c r="F40" s="110">
        <f>D40+E40</f>
        <v/>
      </c>
      <c r="J40" s="90" t="n"/>
    </row>
    <row r="41" ht="15" customHeight="1" s="68">
      <c r="B41" s="72" t="inlineStr">
        <is>
          <t>ETAM</t>
        </is>
      </c>
      <c r="C41" s="101" t="n">
        <v>240</v>
      </c>
      <c r="D41" s="101" t="n">
        <v>22</v>
      </c>
      <c r="E41" s="101" t="n">
        <v>12</v>
      </c>
      <c r="F41" s="110">
        <f>D41+E41</f>
        <v/>
      </c>
      <c r="J41" s="90" t="n"/>
    </row>
    <row r="42" ht="15" customHeight="1" s="68">
      <c r="B42" s="72" t="inlineStr">
        <is>
          <t>Cadres</t>
        </is>
      </c>
      <c r="C42" s="101" t="n">
        <v>120</v>
      </c>
      <c r="D42" s="101" t="n">
        <v>18</v>
      </c>
      <c r="E42" s="101" t="n">
        <v>8</v>
      </c>
      <c r="F42" s="110">
        <f>D42+E42</f>
        <v/>
      </c>
      <c r="J42" s="90" t="n"/>
    </row>
    <row r="43" ht="15" customHeight="1" s="68">
      <c r="B43" s="111" t="inlineStr">
        <is>
          <t>TOTAL</t>
        </is>
      </c>
      <c r="C43" s="113">
        <f>SUM(C40:C42)</f>
        <v/>
      </c>
      <c r="D43" s="113">
        <f>SUM(D40:D42)</f>
        <v/>
      </c>
      <c r="E43" s="113">
        <f>SUM(E40:E42)</f>
        <v/>
      </c>
      <c r="F43" s="113">
        <f>SUM(F40:F42)</f>
        <v/>
      </c>
    </row>
    <row r="44" ht="15" customHeight="1" s="68">
      <c r="B44" s="89" t="inlineStr">
        <is>
          <t>Effort de formation (% de la masse salariale)</t>
        </is>
      </c>
      <c r="F44" s="109">
        <f>IFERROR(F43/H13,0)</f>
        <v/>
      </c>
      <c r="J44" s="87" t="inlineStr">
        <is>
          <t>Obligation légale de financement : 1 % de la masse salariale (entreprises de 11 salariés et plus).</t>
        </is>
      </c>
    </row>
  </sheetData>
  <mergeCells count="5">
    <mergeCell ref="A1:J1"/>
    <mergeCell ref="A17:J17"/>
    <mergeCell ref="A27:J27"/>
    <mergeCell ref="A4:J4"/>
    <mergeCell ref="A38:J38"/>
  </mergeCells>
  <dataValidations count="2">
    <dataValidation sqref="C29:C35" showDropDown="0" showInputMessage="0" showErrorMessage="0" allowBlank="1" type="list" errorStyle="stop" operator="between">
      <formula1>"Ouvrier,ETAM,Cadre,Interim"</formula1>
      <formula2>0</formula2>
    </dataValidation>
    <dataValidation sqref="D29:D35" showDropDown="0" showInputMessage="0" showErrorMessage="0" allowBlank="1" type="list" errorStyle="stop" operator="between">
      <formula1>"Creation,Remplacement,Apprentissage / alternance"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P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0" customWidth="1" style="67" min="2" max="2"/>
    <col width="11" customWidth="1" style="67" min="3" max="14"/>
    <col width="13" customWidth="1" style="67" min="15" max="15"/>
    <col width="40" customWidth="1" style="67" min="16" max="16"/>
  </cols>
  <sheetData>
    <row r="1" ht="25.5" customHeight="1" s="68">
      <c r="A1" s="69" t="inlineStr">
        <is>
          <t>06 - TAUX D'ACTIVITÉ ET PRODUCTIVITÉ</t>
        </is>
      </c>
    </row>
    <row r="2" ht="15" customHeight="1" s="68">
      <c r="A2" s="87" t="inlineStr">
        <is>
          <t>Le TACE mesure la part des heures payées qui est réellement imputée sur un chantier.</t>
        </is>
      </c>
    </row>
    <row r="4" ht="19.5" customHeight="1" s="68">
      <c r="A4" s="73" t="n"/>
      <c r="B4" s="73" t="n"/>
      <c r="C4" s="106">
        <f>EDATE('01 - Paramètres'!$C$13,0)</f>
        <v/>
      </c>
      <c r="D4" s="106">
        <f>EDATE('01 - Paramètres'!$C$13,1)</f>
        <v/>
      </c>
      <c r="E4" s="106">
        <f>EDATE('01 - Paramètres'!$C$13,2)</f>
        <v/>
      </c>
      <c r="F4" s="106">
        <f>EDATE('01 - Paramètres'!$C$13,3)</f>
        <v/>
      </c>
      <c r="G4" s="106">
        <f>EDATE('01 - Paramètres'!$C$13,4)</f>
        <v/>
      </c>
      <c r="H4" s="106">
        <f>EDATE('01 - Paramètres'!$C$13,5)</f>
        <v/>
      </c>
      <c r="I4" s="106">
        <f>EDATE('01 - Paramètres'!$C$13,6)</f>
        <v/>
      </c>
      <c r="J4" s="106">
        <f>EDATE('01 - Paramètres'!$C$13,7)</f>
        <v/>
      </c>
      <c r="K4" s="106">
        <f>EDATE('01 - Paramètres'!$C$13,8)</f>
        <v/>
      </c>
      <c r="L4" s="106">
        <f>EDATE('01 - Paramètres'!$C$13,9)</f>
        <v/>
      </c>
      <c r="M4" s="106">
        <f>EDATE('01 - Paramètres'!$C$13,10)</f>
        <v/>
      </c>
      <c r="N4" s="106">
        <f>EDATE('01 - Paramètres'!$C$13,11)</f>
        <v/>
      </c>
      <c r="O4" s="107" t="inlineStr">
        <is>
          <t>Exercice</t>
        </is>
      </c>
    </row>
    <row r="5" ht="15" customHeight="1" s="68">
      <c r="B5" s="89" t="inlineStr">
        <is>
          <t>Heures imputées sur chantier</t>
        </is>
      </c>
      <c r="C5" s="101" t="n">
        <v>4200</v>
      </c>
      <c r="D5" s="101" t="n">
        <v>4200</v>
      </c>
      <c r="E5" s="101" t="n">
        <v>4200</v>
      </c>
      <c r="F5" s="101" t="n">
        <v>4200</v>
      </c>
      <c r="G5" s="101" t="n">
        <v>4200</v>
      </c>
      <c r="H5" s="101" t="n">
        <v>4200</v>
      </c>
      <c r="I5" s="101" t="n">
        <v>4200</v>
      </c>
      <c r="J5" s="101" t="n">
        <v>4200</v>
      </c>
      <c r="K5" s="101" t="n">
        <v>4200</v>
      </c>
      <c r="L5" s="101" t="n">
        <v>4200</v>
      </c>
      <c r="M5" s="101" t="n">
        <v>4200</v>
      </c>
      <c r="N5" s="101" t="n">
        <v>4200</v>
      </c>
      <c r="O5" s="103">
        <f>SUM(C5:N5)</f>
        <v/>
      </c>
    </row>
    <row r="6" ht="15" customHeight="1" s="68">
      <c r="B6" s="89" t="inlineStr">
        <is>
          <t>Heures productives totales payées</t>
        </is>
      </c>
      <c r="C6" s="101" t="n">
        <v>4950</v>
      </c>
      <c r="D6" s="101" t="n">
        <v>4950</v>
      </c>
      <c r="E6" s="101" t="n">
        <v>4950</v>
      </c>
      <c r="F6" s="101" t="n">
        <v>4950</v>
      </c>
      <c r="G6" s="101" t="n">
        <v>4950</v>
      </c>
      <c r="H6" s="101" t="n">
        <v>4950</v>
      </c>
      <c r="I6" s="101" t="n">
        <v>4950</v>
      </c>
      <c r="J6" s="101" t="n">
        <v>4950</v>
      </c>
      <c r="K6" s="101" t="n">
        <v>4950</v>
      </c>
      <c r="L6" s="101" t="n">
        <v>4950</v>
      </c>
      <c r="M6" s="101" t="n">
        <v>4950</v>
      </c>
      <c r="N6" s="101" t="n">
        <v>4950</v>
      </c>
      <c r="O6" s="103">
        <f>SUM(C6:N6)</f>
        <v/>
      </c>
    </row>
    <row r="7" ht="15" customHeight="1" s="68">
      <c r="B7" s="89" t="inlineStr">
        <is>
          <t>Heures non imputées (intempéries, atelier, absences)</t>
        </is>
      </c>
      <c r="C7" s="110">
        <f>C6-C5</f>
        <v/>
      </c>
      <c r="D7" s="110">
        <f>D6-D5</f>
        <v/>
      </c>
      <c r="E7" s="110">
        <f>E6-E5</f>
        <v/>
      </c>
      <c r="F7" s="110">
        <f>F6-F5</f>
        <v/>
      </c>
      <c r="G7" s="110">
        <f>G6-G5</f>
        <v/>
      </c>
      <c r="H7" s="110">
        <f>H6-H5</f>
        <v/>
      </c>
      <c r="I7" s="110">
        <f>I6-I5</f>
        <v/>
      </c>
      <c r="J7" s="110">
        <f>J6-J5</f>
        <v/>
      </c>
      <c r="K7" s="110">
        <f>K6-K5</f>
        <v/>
      </c>
      <c r="L7" s="110">
        <f>L6-L5</f>
        <v/>
      </c>
      <c r="M7" s="110">
        <f>M6-M5</f>
        <v/>
      </c>
      <c r="N7" s="110">
        <f>N6-N5</f>
        <v/>
      </c>
      <c r="O7" s="103">
        <f>SUM(C7:N7)</f>
        <v/>
      </c>
    </row>
    <row r="8" ht="15" customHeight="1" s="68">
      <c r="B8" s="116" t="inlineStr">
        <is>
          <t>TACE réalisé</t>
        </is>
      </c>
      <c r="C8" s="109">
        <f>IFERROR(C5/C6,0)</f>
        <v/>
      </c>
      <c r="D8" s="109">
        <f>IFERROR(D5/D6,0)</f>
        <v/>
      </c>
      <c r="E8" s="109">
        <f>IFERROR(E5/E6,0)</f>
        <v/>
      </c>
      <c r="F8" s="109">
        <f>IFERROR(F5/F6,0)</f>
        <v/>
      </c>
      <c r="G8" s="109">
        <f>IFERROR(G5/G6,0)</f>
        <v/>
      </c>
      <c r="H8" s="109">
        <f>IFERROR(H5/H6,0)</f>
        <v/>
      </c>
      <c r="I8" s="109">
        <f>IFERROR(I5/I6,0)</f>
        <v/>
      </c>
      <c r="J8" s="109">
        <f>IFERROR(J5/J6,0)</f>
        <v/>
      </c>
      <c r="K8" s="109">
        <f>IFERROR(K5/K6,0)</f>
        <v/>
      </c>
      <c r="L8" s="109">
        <f>IFERROR(L5/L6,0)</f>
        <v/>
      </c>
      <c r="M8" s="109">
        <f>IFERROR(M5/M6,0)</f>
        <v/>
      </c>
      <c r="N8" s="109">
        <f>IFERROR(N5/N6,0)</f>
        <v/>
      </c>
      <c r="O8" s="109">
        <f>IFERROR(O5/O6,0)</f>
        <v/>
      </c>
    </row>
    <row r="9" ht="15" customHeight="1" s="68">
      <c r="B9" s="89" t="inlineStr">
        <is>
          <t>TACE cible</t>
        </is>
      </c>
      <c r="C9" s="131">
        <f>'01 - Paramètres'!$C$32</f>
        <v/>
      </c>
      <c r="D9" s="131">
        <f>'01 - Paramètres'!$C$32</f>
        <v/>
      </c>
      <c r="E9" s="131">
        <f>'01 - Paramètres'!$C$32</f>
        <v/>
      </c>
      <c r="F9" s="131">
        <f>'01 - Paramètres'!$C$32</f>
        <v/>
      </c>
      <c r="G9" s="131">
        <f>'01 - Paramètres'!$C$32</f>
        <v/>
      </c>
      <c r="H9" s="131">
        <f>'01 - Paramètres'!$C$32</f>
        <v/>
      </c>
      <c r="I9" s="131">
        <f>'01 - Paramètres'!$C$32</f>
        <v/>
      </c>
      <c r="J9" s="131">
        <f>'01 - Paramètres'!$C$32</f>
        <v/>
      </c>
      <c r="K9" s="131">
        <f>'01 - Paramètres'!$C$32</f>
        <v/>
      </c>
      <c r="L9" s="131">
        <f>'01 - Paramètres'!$C$32</f>
        <v/>
      </c>
      <c r="M9" s="131">
        <f>'01 - Paramètres'!$C$32</f>
        <v/>
      </c>
      <c r="N9" s="131">
        <f>'01 - Paramètres'!$C$32</f>
        <v/>
      </c>
      <c r="O9" s="131">
        <f>'01 - Paramètres'!$C$32</f>
        <v/>
      </c>
    </row>
    <row r="10" ht="15" customHeight="1" s="68">
      <c r="B10" s="89" t="inlineStr">
        <is>
          <t>Écart (points)</t>
        </is>
      </c>
      <c r="C10" s="118">
        <f>C8-C9</f>
        <v/>
      </c>
      <c r="D10" s="118">
        <f>D8-D9</f>
        <v/>
      </c>
      <c r="E10" s="118">
        <f>E8-E9</f>
        <v/>
      </c>
      <c r="F10" s="118">
        <f>F8-F9</f>
        <v/>
      </c>
      <c r="G10" s="118">
        <f>G8-G9</f>
        <v/>
      </c>
      <c r="H10" s="118">
        <f>H8-H9</f>
        <v/>
      </c>
      <c r="I10" s="118">
        <f>I8-I9</f>
        <v/>
      </c>
      <c r="J10" s="118">
        <f>J8-J9</f>
        <v/>
      </c>
      <c r="K10" s="118">
        <f>K8-K9</f>
        <v/>
      </c>
      <c r="L10" s="118">
        <f>L8-L9</f>
        <v/>
      </c>
      <c r="M10" s="118">
        <f>M8-M9</f>
        <v/>
      </c>
      <c r="N10" s="118">
        <f>N8-N9</f>
        <v/>
      </c>
      <c r="O10" s="109">
        <f>O8-O9</f>
        <v/>
      </c>
    </row>
    <row r="12" ht="18" customHeight="1" s="68">
      <c r="A12" s="88" t="inlineStr">
        <is>
          <t>VALORISATION DE L'ÉCART</t>
        </is>
      </c>
    </row>
    <row r="13" ht="15" customHeight="1" s="68">
      <c r="B13" s="89" t="inlineStr">
        <is>
          <t>Heures perdues sur l'exercice par rapport à la cible</t>
        </is>
      </c>
      <c r="C13" s="103">
        <f>-O10*O6</f>
        <v/>
      </c>
      <c r="P13" s="87" t="inlineStr">
        <is>
          <t>Un point de TACE en moins, c'est autant d'heures payées non refacturees.</t>
        </is>
      </c>
    </row>
    <row r="14" ht="15" customHeight="1" s="68">
      <c r="B14" s="89" t="inlineStr">
        <is>
          <t>Coût de ces heures (k€)</t>
        </is>
      </c>
      <c r="C14" s="103">
        <f>C13*'01 - Paramètres'!$C$30/1000</f>
        <v/>
      </c>
      <c r="P14" s="87" t="inlineStr">
        <is>
          <t>Valorisé au coût horaire moyen chargé ouvrier (onglet 01).</t>
        </is>
      </c>
    </row>
    <row r="15" ht="15" customHeight="1" s="68">
      <c r="B15" s="89" t="inlineStr">
        <is>
          <t>Impact sur le résultat (% de la production)</t>
        </is>
      </c>
      <c r="C15" s="109">
        <f>IFERROR(C14/'01 - Paramètres'!$C$22,0)</f>
        <v/>
      </c>
    </row>
    <row r="17" ht="18" customHeight="1" s="68">
      <c r="A17" s="88" t="inlineStr">
        <is>
          <t>LECTURE</t>
        </is>
      </c>
    </row>
    <row r="18" ht="15" customHeight="1" s="68">
      <c r="B18" s="125" t="inlineStr">
        <is>
          <t>Le TACE se calcule sur les seuls collaborateurs productifs : compagnons, chefs d'équipe, chefs de chantier, bureau d'études, mécaniciens.</t>
        </is>
      </c>
    </row>
    <row r="19" ht="15" customHeight="1" s="68">
      <c r="B19" s="125" t="inlineStr">
        <is>
          <t>Il ne se calcule pas sur l'administratif et la direction, qui relèvent des frais généraux (onglet 07).</t>
        </is>
      </c>
    </row>
    <row r="20" ht="15" customHeight="1" s="68">
      <c r="B20" s="125" t="inlineStr">
        <is>
          <t>Un TACE très élevé (au-delà de 92 %) est aussi un signal : il traduit souvent une imputation de complaisance des heures sur les chantiers.</t>
        </is>
      </c>
    </row>
  </sheetData>
  <mergeCells count="3">
    <mergeCell ref="A1:P1"/>
    <mergeCell ref="A17:P17"/>
    <mergeCell ref="A12:P1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I3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2" customWidth="1" style="67" min="2" max="2"/>
    <col width="15" customWidth="1" style="67" min="3" max="6"/>
    <col width="14" customWidth="1" style="67" min="7" max="7"/>
    <col width="12" customWidth="1" style="67" min="8" max="8"/>
    <col width="45" customWidth="1" style="67" min="9" max="9"/>
  </cols>
  <sheetData>
    <row r="1" ht="25.5" customHeight="1" s="68">
      <c r="A1" s="69" t="inlineStr">
        <is>
          <t>07 - FRAIS GÉNÉRAUX ET FRAIS DE STRUCTURE</t>
        </is>
      </c>
    </row>
    <row r="2" ht="15" customHeight="1" s="68">
      <c r="A2" s="87" t="inlineStr">
        <is>
          <t>Tout ce qui n'est pas imputable à un chantier. Le poste que l'on subit si on ne le pilote pas.</t>
        </is>
      </c>
    </row>
    <row r="4" ht="36" customHeight="1" s="68">
      <c r="A4" s="73" t="n"/>
      <c r="B4" s="73" t="inlineStr">
        <is>
          <t>Poste de frais généraux</t>
        </is>
      </c>
      <c r="C4" s="73" t="inlineStr">
        <is>
          <t>Réalisé N-1 (k€)</t>
        </is>
      </c>
      <c r="D4" s="73" t="inlineStr">
        <is>
          <t>Budget N (k€)</t>
        </is>
      </c>
      <c r="E4" s="73" t="inlineStr">
        <is>
          <t>Atterrissage N (k€)</t>
        </is>
      </c>
      <c r="F4" s="73" t="inlineStr">
        <is>
          <t>Budget N+1 (k€)</t>
        </is>
      </c>
      <c r="G4" s="73" t="inlineStr">
        <is>
          <t>Variation N+1 / N</t>
        </is>
      </c>
      <c r="H4" s="73" t="inlineStr">
        <is>
          <t>% production</t>
        </is>
      </c>
      <c r="I4" s="73" t="inlineStr">
        <is>
          <t>Commentaire / levier d'action</t>
        </is>
      </c>
    </row>
    <row r="5" ht="15" customHeight="1" s="68">
      <c r="B5" s="75" t="inlineStr">
        <is>
          <t>Rémunération de la direction et charges</t>
        </is>
      </c>
      <c r="C5" s="101" t="n">
        <v>312</v>
      </c>
      <c r="D5" s="101" t="n">
        <v>320</v>
      </c>
      <c r="E5" s="101" t="n">
        <v>325</v>
      </c>
      <c r="F5" s="101" t="n">
        <v>340</v>
      </c>
      <c r="G5" s="118">
        <f>IFERROR(F5/E5-1,0)</f>
        <v/>
      </c>
      <c r="H5" s="118">
        <f>IFERROR(F5/'01 - Paramètres'!$C$22,0)</f>
        <v/>
      </c>
      <c r="I5" s="90" t="n"/>
    </row>
    <row r="6" ht="15" customHeight="1" s="68">
      <c r="B6" s="75" t="inlineStr">
        <is>
          <t>Personnel administratif, comptabilité, paie</t>
        </is>
      </c>
      <c r="C6" s="101" t="n">
        <v>214</v>
      </c>
      <c r="D6" s="101" t="n">
        <v>222</v>
      </c>
      <c r="E6" s="101" t="n">
        <v>220</v>
      </c>
      <c r="F6" s="101" t="n">
        <v>235</v>
      </c>
      <c r="G6" s="118">
        <f>IFERROR(F6/E6-1,0)</f>
        <v/>
      </c>
      <c r="H6" s="118">
        <f>IFERROR(F6/'01 - Paramètres'!$C$22,0)</f>
        <v/>
      </c>
      <c r="I6" s="90" t="n"/>
    </row>
    <row r="7" ht="15" customHeight="1" s="68">
      <c r="B7" s="75" t="inlineStr">
        <is>
          <t>Fonction commerciale et études de prix non imputées</t>
        </is>
      </c>
      <c r="C7" s="101" t="n">
        <v>148</v>
      </c>
      <c r="D7" s="101" t="n">
        <v>158</v>
      </c>
      <c r="E7" s="101" t="n">
        <v>165</v>
      </c>
      <c r="F7" s="101" t="n">
        <v>175</v>
      </c>
      <c r="G7" s="118">
        <f>IFERROR(F7/E7-1,0)</f>
        <v/>
      </c>
      <c r="H7" s="118">
        <f>IFERROR(F7/'01 - Paramètres'!$C$22,0)</f>
        <v/>
      </c>
      <c r="I7" s="90" t="n"/>
    </row>
    <row r="8" ht="15" customHeight="1" s="68">
      <c r="B8" s="75" t="inlineStr">
        <is>
          <t>Locaux : loyers, charges, énergie, entretien</t>
        </is>
      </c>
      <c r="C8" s="101" t="n">
        <v>86</v>
      </c>
      <c r="D8" s="101" t="n">
        <v>88</v>
      </c>
      <c r="E8" s="101" t="n">
        <v>92</v>
      </c>
      <c r="F8" s="101" t="n">
        <v>96</v>
      </c>
      <c r="G8" s="118">
        <f>IFERROR(F8/E8-1,0)</f>
        <v/>
      </c>
      <c r="H8" s="118">
        <f>IFERROR(F8/'01 - Paramètres'!$C$22,0)</f>
        <v/>
      </c>
      <c r="I8" s="90" t="n"/>
    </row>
    <row r="9" ht="15" customHeight="1" s="68">
      <c r="B9" s="75" t="inlineStr">
        <is>
          <t>Véhicules de service et déplacements non imputés</t>
        </is>
      </c>
      <c r="C9" s="101" t="n">
        <v>74</v>
      </c>
      <c r="D9" s="101" t="n">
        <v>76</v>
      </c>
      <c r="E9" s="101" t="n">
        <v>80</v>
      </c>
      <c r="F9" s="101" t="n">
        <v>84</v>
      </c>
      <c r="G9" s="118">
        <f>IFERROR(F9/E9-1,0)</f>
        <v/>
      </c>
      <c r="H9" s="118">
        <f>IFERROR(F9/'01 - Paramètres'!$C$22,0)</f>
        <v/>
      </c>
      <c r="I9" s="90" t="n"/>
    </row>
    <row r="10" ht="15" customHeight="1" s="68">
      <c r="B10" s="75" t="inlineStr">
        <is>
          <t>Informatique, logiciels, téléphonie</t>
        </is>
      </c>
      <c r="C10" s="101" t="n">
        <v>52</v>
      </c>
      <c r="D10" s="101" t="n">
        <v>56</v>
      </c>
      <c r="E10" s="101" t="n">
        <v>60</v>
      </c>
      <c r="F10" s="101" t="n">
        <v>68</v>
      </c>
      <c r="G10" s="118">
        <f>IFERROR(F10/E10-1,0)</f>
        <v/>
      </c>
      <c r="H10" s="118">
        <f>IFERROR(F10/'01 - Paramètres'!$C$22,0)</f>
        <v/>
      </c>
      <c r="I10" s="90" t="n"/>
    </row>
    <row r="11" ht="15" customHeight="1" s="68">
      <c r="B11" s="75" t="inlineStr">
        <is>
          <t>Assurances (RC, décennale, flotte, multirisque)</t>
        </is>
      </c>
      <c r="C11" s="101" t="n">
        <v>124</v>
      </c>
      <c r="D11" s="101" t="n">
        <v>130</v>
      </c>
      <c r="E11" s="101" t="n">
        <v>136</v>
      </c>
      <c r="F11" s="101" t="n">
        <v>145</v>
      </c>
      <c r="G11" s="118">
        <f>IFERROR(F11/E11-1,0)</f>
        <v/>
      </c>
      <c r="H11" s="118">
        <f>IFERROR(F11/'01 - Paramètres'!$C$22,0)</f>
        <v/>
      </c>
      <c r="I11" s="90" t="n"/>
    </row>
    <row r="12" ht="15" customHeight="1" s="68">
      <c r="B12" s="75" t="inlineStr">
        <is>
          <t>Honoraires : expert-comptable, avocat, conseils</t>
        </is>
      </c>
      <c r="C12" s="101" t="n">
        <v>46</v>
      </c>
      <c r="D12" s="101" t="n">
        <v>48</v>
      </c>
      <c r="E12" s="101" t="n">
        <v>50</v>
      </c>
      <c r="F12" s="101" t="n">
        <v>52</v>
      </c>
      <c r="G12" s="118">
        <f>IFERROR(F12/E12-1,0)</f>
        <v/>
      </c>
      <c r="H12" s="118">
        <f>IFERROR(F12/'01 - Paramètres'!$C$22,0)</f>
        <v/>
      </c>
      <c r="I12" s="90" t="n"/>
    </row>
    <row r="13" ht="15" customHeight="1" s="68">
      <c r="B13" s="75" t="inlineStr">
        <is>
          <t>Cotisations professionnelles, FNTP, certifications</t>
        </is>
      </c>
      <c r="C13" s="101" t="n">
        <v>25</v>
      </c>
      <c r="D13" s="101" t="n">
        <v>26</v>
      </c>
      <c r="E13" s="101" t="n">
        <v>26</v>
      </c>
      <c r="F13" s="101" t="n">
        <v>28</v>
      </c>
      <c r="G13" s="118">
        <f>IFERROR(F13/E13-1,0)</f>
        <v/>
      </c>
      <c r="H13" s="118">
        <f>IFERROR(F13/'01 - Paramètres'!$C$22,0)</f>
        <v/>
      </c>
      <c r="I13" s="132" t="inlineStr">
        <is>
          <t>Votre cotisation AGAPE à sa place ici. Voir onglet 16.</t>
        </is>
      </c>
    </row>
    <row r="14" ht="15" customHeight="1" s="68">
      <c r="B14" s="75" t="inlineStr">
        <is>
          <t>Communication, documentation, événements</t>
        </is>
      </c>
      <c r="C14" s="101" t="n">
        <v>17</v>
      </c>
      <c r="D14" s="101" t="n">
        <v>18</v>
      </c>
      <c r="E14" s="101" t="n">
        <v>16</v>
      </c>
      <c r="F14" s="101" t="n">
        <v>20</v>
      </c>
      <c r="G14" s="118">
        <f>IFERROR(F14/E14-1,0)</f>
        <v/>
      </c>
      <c r="H14" s="118">
        <f>IFERROR(F14/'01 - Paramètres'!$C$22,0)</f>
        <v/>
      </c>
      <c r="I14" s="90" t="n"/>
    </row>
    <row r="15" ht="15" customHeight="1" s="68">
      <c r="B15" s="75" t="inlineStr">
        <is>
          <t>QSE, médecine du travail, formations obligatoires</t>
        </is>
      </c>
      <c r="C15" s="101" t="n">
        <v>36</v>
      </c>
      <c r="D15" s="101" t="n">
        <v>38</v>
      </c>
      <c r="E15" s="101" t="n">
        <v>41</v>
      </c>
      <c r="F15" s="101" t="n">
        <v>45</v>
      </c>
      <c r="G15" s="118">
        <f>IFERROR(F15/E15-1,0)</f>
        <v/>
      </c>
      <c r="H15" s="118">
        <f>IFERROR(F15/'01 - Paramètres'!$C$22,0)</f>
        <v/>
      </c>
      <c r="I15" s="90" t="n"/>
    </row>
    <row r="16" ht="15" customHeight="1" s="68">
      <c r="B16" s="75" t="inlineStr">
        <is>
          <t>Impôts et taxes non liés à la production (CFE, CVAE)</t>
        </is>
      </c>
      <c r="C16" s="101" t="n">
        <v>48</v>
      </c>
      <c r="D16" s="101" t="n">
        <v>50</v>
      </c>
      <c r="E16" s="101" t="n">
        <v>52</v>
      </c>
      <c r="F16" s="101" t="n">
        <v>55</v>
      </c>
      <c r="G16" s="118">
        <f>IFERROR(F16/E16-1,0)</f>
        <v/>
      </c>
      <c r="H16" s="118">
        <f>IFERROR(F16/'01 - Paramètres'!$C$22,0)</f>
        <v/>
      </c>
      <c r="I16" s="90" t="n"/>
    </row>
    <row r="17" ht="15" customHeight="1" s="68">
      <c r="B17" s="75" t="inlineStr">
        <is>
          <t>Frais bancaires, cautions, affacturage</t>
        </is>
      </c>
      <c r="C17" s="101" t="n">
        <v>26</v>
      </c>
      <c r="D17" s="101" t="n">
        <v>26</v>
      </c>
      <c r="E17" s="101" t="n">
        <v>29</v>
      </c>
      <c r="F17" s="101" t="n">
        <v>32</v>
      </c>
      <c r="G17" s="118">
        <f>IFERROR(F17/E17-1,0)</f>
        <v/>
      </c>
      <c r="H17" s="118">
        <f>IFERROR(F17/'01 - Paramètres'!$C$22,0)</f>
        <v/>
      </c>
      <c r="I17" s="90" t="n"/>
    </row>
    <row r="18" ht="15" customHeight="1" s="68">
      <c r="B18" s="75" t="inlineStr">
        <is>
          <t>Autres frais généraux</t>
        </is>
      </c>
      <c r="C18" s="101" t="n">
        <v>19</v>
      </c>
      <c r="D18" s="101" t="n">
        <v>20</v>
      </c>
      <c r="E18" s="101" t="n">
        <v>23</v>
      </c>
      <c r="F18" s="101" t="n">
        <v>25</v>
      </c>
      <c r="G18" s="118">
        <f>IFERROR(F18/E18-1,0)</f>
        <v/>
      </c>
      <c r="H18" s="118">
        <f>IFERROR(F18/'01 - Paramètres'!$C$22,0)</f>
        <v/>
      </c>
      <c r="I18" s="90" t="n"/>
    </row>
    <row r="19" ht="15" customHeight="1" s="68">
      <c r="B19" s="90" t="n"/>
      <c r="C19" s="101" t="n"/>
      <c r="D19" s="101" t="n"/>
      <c r="E19" s="101" t="n"/>
      <c r="F19" s="101" t="n"/>
      <c r="G19" s="118">
        <f>IFERROR(F19/E19-1,0)</f>
        <v/>
      </c>
      <c r="H19" s="118">
        <f>IFERROR(F19/'01 - Paramètres'!$C$22,0)</f>
        <v/>
      </c>
      <c r="I19" s="90" t="n"/>
    </row>
    <row r="20" ht="15" customHeight="1" s="68">
      <c r="B20" s="128" t="inlineStr">
        <is>
          <t>TOTAL FRAIS GÉNÉRAUX</t>
        </is>
      </c>
      <c r="C20" s="113">
        <f>SUM(C5:C19)</f>
        <v/>
      </c>
      <c r="D20" s="113">
        <f>SUM(D5:D19)</f>
        <v/>
      </c>
      <c r="E20" s="113">
        <f>SUM(E5:E19)</f>
        <v/>
      </c>
      <c r="F20" s="113">
        <f>SUM(F5:F19)</f>
        <v/>
      </c>
      <c r="G20" s="114">
        <f>IFERROR(F20/E20-1,0)</f>
        <v/>
      </c>
      <c r="H20" s="114">
        <f>IFERROR(F20/'01 - Paramètres'!$C$22,0)</f>
        <v/>
      </c>
    </row>
    <row r="22" ht="18" customHeight="1" s="68">
      <c r="A22" s="88" t="inlineStr">
        <is>
          <t>CONTRÔLE PAR RAPPORT À LA CIBLE</t>
        </is>
      </c>
    </row>
    <row r="23" ht="15" customHeight="1" s="68">
      <c r="B23" s="89" t="inlineStr">
        <is>
          <t>Taux de frais généraux budgété</t>
        </is>
      </c>
      <c r="F23" s="109">
        <f>IFERROR(F20/'01 - Paramètres'!$C$22,0)</f>
        <v/>
      </c>
    </row>
    <row r="24" ht="15" customHeight="1" s="68">
      <c r="B24" s="89" t="inlineStr">
        <is>
          <t>Taux de frais généraux cible (onglet 01)</t>
        </is>
      </c>
      <c r="F24" s="131">
        <f>'01 - Paramètres'!$C$24</f>
        <v/>
      </c>
    </row>
    <row r="25" ht="15" customHeight="1" s="68">
      <c r="B25" s="89" t="inlineStr">
        <is>
          <t>Écart (points de production)</t>
        </is>
      </c>
      <c r="F25" s="109">
        <f>F23-F24</f>
        <v/>
      </c>
    </row>
    <row r="26" ht="15" customHeight="1" s="68">
      <c r="B26" s="89" t="inlineStr">
        <is>
          <t>Montant à économiser pour tenir la cible (k€)</t>
        </is>
      </c>
      <c r="F26" s="103">
        <f>MAX(0,F25*'01 - Paramètres'!$C$22)</f>
        <v/>
      </c>
      <c r="I26" s="105" t="inlineStr">
        <is>
          <t>Si positif, c'est le montant d'économies à identifier poste par poste.</t>
        </is>
      </c>
    </row>
    <row r="28" ht="18" customHeight="1" s="68">
      <c r="A28" s="88" t="inlineStr">
        <is>
          <t>LECTURE</t>
        </is>
      </c>
    </row>
    <row r="29" ht="15" customHeight="1" s="68">
      <c r="B29" s="125" t="inlineStr">
        <is>
          <t>Un frais général n'est pas un frais inutile : c'est un frais que le chantier ne paie pas directement. La question n'est pas de le supprimer mais de le rapporter au volume d'activité.</t>
        </is>
      </c>
    </row>
    <row r="30" ht="15" customHeight="1" s="68">
      <c r="B30" s="125" t="inlineStr">
        <is>
          <t>Règle pratique : les frais généraux doivent progresser moins vite que la production. Si la colonne Variation dépasse la croissance du chiffre d'affaires, la structure s'alourdit.</t>
        </is>
      </c>
    </row>
    <row r="31" ht="15" customHeight="1" s="68">
      <c r="B31" s="125" t="inlineStr">
        <is>
          <t>Les postes réellement pilotables à court terme sont : intérim administratif, déplacements, communication, honoraires, informatique. Les autres se pilotent à 12 ou 24 mois.</t>
        </is>
      </c>
    </row>
    <row r="33" ht="18" customHeight="1" s="68">
      <c r="A33" s="100" t="inlineStr">
        <is>
          <t>CE QU'AGAPE PEUT VOUS DONNER ICI</t>
        </is>
      </c>
    </row>
    <row r="34" ht="15" customHeight="1" s="68">
      <c r="B34" s="83" t="inlineStr">
        <is>
          <t>Ligne Cotisations professionnelles : votre cotisation AGAPE de l'exercice. À lire en face de votre BFA (onglet 08) - c'est la comparaison des deux qui donne le sens. Voir onglet 16.</t>
        </is>
      </c>
    </row>
  </sheetData>
  <mergeCells count="4">
    <mergeCell ref="A1:I1"/>
    <mergeCell ref="A28:I28"/>
    <mergeCell ref="A33:I33"/>
    <mergeCell ref="A22:I2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FFC00000"/>
    <outlinePr summaryBelow="1" summaryRight="1"/>
    <pageSetUpPr fitToPage="0"/>
  </sheetPr>
  <dimension ref="A1:J3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6" customWidth="1" style="67" min="2" max="2"/>
    <col width="46" customWidth="1" style="67" min="3" max="3"/>
    <col width="16" customWidth="1" style="67" min="4" max="7"/>
    <col width="15" customWidth="1" style="67" min="8" max="8"/>
    <col width="13" customWidth="1" style="67" min="9" max="9"/>
    <col width="42" customWidth="1" style="67" min="10" max="10"/>
  </cols>
  <sheetData>
    <row r="1" ht="25.5" customHeight="1" s="68">
      <c r="A1" s="69" t="inlineStr">
        <is>
          <t>08 - COMPTE DE RÉSULTAT BUDGÉTÉ</t>
        </is>
      </c>
    </row>
    <row r="2" ht="15" customHeight="1" s="68">
      <c r="A2" s="87" t="inlineStr">
        <is>
          <t>La synthèse : elle ne se saisit pas, elle se lit. Toutes les lignes viennent des onglets amont.</t>
        </is>
      </c>
    </row>
    <row r="4" ht="36" customHeight="1" s="68">
      <c r="A4" s="73" t="n"/>
      <c r="B4" s="73" t="inlineStr">
        <is>
          <t>Rep.</t>
        </is>
      </c>
      <c r="C4" s="73" t="n"/>
      <c r="D4" s="73" t="inlineStr">
        <is>
          <t>Réalisé N-1 (k€)</t>
        </is>
      </c>
      <c r="E4" s="73" t="inlineStr">
        <is>
          <t>Budget N (k€)</t>
        </is>
      </c>
      <c r="F4" s="73" t="inlineStr">
        <is>
          <t>Atterrissage N (k€)</t>
        </is>
      </c>
      <c r="G4" s="73" t="inlineStr">
        <is>
          <t>Budget N+1 (k€)</t>
        </is>
      </c>
      <c r="H4" s="73" t="inlineStr">
        <is>
          <t>Écart N+1 / atterr. N</t>
        </is>
      </c>
      <c r="I4" s="73" t="inlineStr">
        <is>
          <t>% production</t>
        </is>
      </c>
      <c r="J4" s="73" t="inlineStr">
        <is>
          <t>Origine</t>
        </is>
      </c>
    </row>
    <row r="5" ht="15" customHeight="1" s="68">
      <c r="B5" s="133" t="inlineStr">
        <is>
          <t>À</t>
        </is>
      </c>
      <c r="C5" s="134" t="inlineStr">
        <is>
          <t>PRODUCTION DE L'EXERCICE</t>
        </is>
      </c>
      <c r="D5" s="135">
        <f>'03 - Prévision production'!C16</f>
        <v/>
      </c>
      <c r="E5" s="135">
        <f>'03 - Prévision production'!C17</f>
        <v/>
      </c>
      <c r="F5" s="135">
        <f>'03 - Prévision production'!C18</f>
        <v/>
      </c>
      <c r="G5" s="135">
        <f>'03 - Prévision production'!C11</f>
        <v/>
      </c>
      <c r="H5" s="136">
        <f>G5-F5</f>
        <v/>
      </c>
      <c r="I5" s="137" t="n">
        <v>1</v>
      </c>
      <c r="J5" s="138" t="inlineStr">
        <is>
          <t>Onglet 03</t>
        </is>
      </c>
    </row>
    <row r="6" ht="15" customHeight="1" s="68">
      <c r="C6" s="72" t="inlineStr">
        <is>
          <t>Main d'œuvre de production imputée (salaires chargés, paniers, trajets)</t>
        </is>
      </c>
      <c r="D6" s="101" t="n">
        <v>3040</v>
      </c>
      <c r="E6" s="101" t="n">
        <v>3230</v>
      </c>
      <c r="F6" s="101" t="n">
        <v>3190</v>
      </c>
      <c r="G6" s="101" t="n">
        <v>3360</v>
      </c>
      <c r="H6" s="110">
        <f>G6-F6</f>
        <v/>
      </c>
      <c r="I6" s="118">
        <f>IFERROR(G6/$G$5,0)</f>
        <v/>
      </c>
      <c r="J6" s="87" t="inlineStr">
        <is>
          <t>Saisie - à rapprocher de l'onglet 05</t>
        </is>
      </c>
    </row>
    <row r="7" ht="15" customHeight="1" s="68">
      <c r="C7" s="72" t="inlineStr">
        <is>
          <t>Matériaux et fournitures</t>
        </is>
      </c>
      <c r="D7" s="101" t="n">
        <v>2010</v>
      </c>
      <c r="E7" s="101" t="n">
        <v>2150</v>
      </c>
      <c r="F7" s="101" t="n">
        <v>2120</v>
      </c>
      <c r="G7" s="101" t="n">
        <v>2230</v>
      </c>
      <c r="H7" s="110">
        <f>G7-F7</f>
        <v/>
      </c>
      <c r="I7" s="118">
        <f>IFERROR(G7/$G$5,0)</f>
        <v/>
      </c>
      <c r="J7" s="87" t="inlineStr">
        <is>
          <t>Saisie - net des remises et ristournes (voir onglet 16)</t>
        </is>
      </c>
    </row>
    <row r="8" ht="15" customHeight="1" s="68">
      <c r="C8" s="72" t="inlineStr">
        <is>
          <t>Sous-traitance</t>
        </is>
      </c>
      <c r="D8" s="101" t="n">
        <v>2400</v>
      </c>
      <c r="E8" s="101" t="n">
        <v>2560</v>
      </c>
      <c r="F8" s="101" t="n">
        <v>2510</v>
      </c>
      <c r="G8" s="101" t="n">
        <v>2620</v>
      </c>
      <c r="H8" s="110">
        <f>G8-F8</f>
        <v/>
      </c>
      <c r="I8" s="118">
        <f>IFERROR(G8/$G$5,0)</f>
        <v/>
      </c>
      <c r="J8" s="87" t="inlineStr">
        <is>
          <t>Saisie</t>
        </is>
      </c>
    </row>
    <row r="9" ht="15" customHeight="1" s="68">
      <c r="C9" s="72" t="inlineStr">
        <is>
          <t>Matériel : location, amortissement, carburant, entretien</t>
        </is>
      </c>
      <c r="D9" s="101" t="n">
        <v>1200</v>
      </c>
      <c r="E9" s="101" t="n">
        <v>1300</v>
      </c>
      <c r="F9" s="101" t="n">
        <v>1290</v>
      </c>
      <c r="G9" s="101" t="n">
        <v>1314</v>
      </c>
      <c r="H9" s="110">
        <f>G9-F9</f>
        <v/>
      </c>
      <c r="I9" s="118">
        <f>IFERROR(G9/$G$5,0)</f>
        <v/>
      </c>
      <c r="J9" s="87" t="inlineStr">
        <is>
          <t>Saisie</t>
        </is>
      </c>
    </row>
    <row r="10" ht="15" customHeight="1" s="68">
      <c r="C10" s="72" t="inlineStr">
        <is>
          <t>Autres coûts directs de chantier (études, contrôles, DICT, installations)</t>
        </is>
      </c>
      <c r="D10" s="101" t="n">
        <v>400</v>
      </c>
      <c r="E10" s="101" t="n">
        <v>410</v>
      </c>
      <c r="F10" s="101" t="n">
        <v>410</v>
      </c>
      <c r="G10" s="101" t="n">
        <v>420</v>
      </c>
      <c r="H10" s="110">
        <f>G10-F10</f>
        <v/>
      </c>
      <c r="I10" s="118">
        <f>IFERROR(G10/$G$5,0)</f>
        <v/>
      </c>
      <c r="J10" s="87" t="inlineStr">
        <is>
          <t>Saisie</t>
        </is>
      </c>
    </row>
    <row r="11" ht="15" customHeight="1" s="68">
      <c r="C11" s="72" t="inlineStr">
        <is>
          <t>TOTAL COÛTS DIRECTS DE CHANTIER</t>
        </is>
      </c>
      <c r="D11" s="110">
        <f>SUM(D6:D10)</f>
        <v/>
      </c>
      <c r="E11" s="110">
        <f>SUM(E6:E10)</f>
        <v/>
      </c>
      <c r="F11" s="110">
        <f>SUM(F6:F10)</f>
        <v/>
      </c>
      <c r="G11" s="110">
        <f>SUM(G6:G10)</f>
        <v/>
      </c>
      <c r="H11" s="110">
        <f>G11-F11</f>
        <v/>
      </c>
      <c r="I11" s="118">
        <f>IFERROR(G11/$G$5,0)</f>
        <v/>
      </c>
      <c r="J11" s="87" t="inlineStr">
        <is>
          <t>Somme</t>
        </is>
      </c>
    </row>
    <row r="12" ht="15" customHeight="1" s="68">
      <c r="B12" s="133" t="inlineStr">
        <is>
          <t>B</t>
        </is>
      </c>
      <c r="C12" s="134" t="inlineStr">
        <is>
          <t>MARGE BRUTE CHANTIER</t>
        </is>
      </c>
      <c r="D12" s="136">
        <f>D5-D11</f>
        <v/>
      </c>
      <c r="E12" s="136">
        <f>E5-E11</f>
        <v/>
      </c>
      <c r="F12" s="136">
        <f>F5-F11</f>
        <v/>
      </c>
      <c r="G12" s="136">
        <f>G5-G11</f>
        <v/>
      </c>
      <c r="H12" s="136">
        <f>G12-F12</f>
        <v/>
      </c>
      <c r="I12" s="137">
        <f>IFERROR(G12/$G$5,0)</f>
        <v/>
      </c>
      <c r="J12" s="138" t="inlineStr">
        <is>
          <t>Production - coûts directs</t>
        </is>
      </c>
    </row>
    <row r="14" ht="15" customHeight="1" s="68">
      <c r="B14" s="133" t="inlineStr">
        <is>
          <t>C</t>
        </is>
      </c>
      <c r="C14" s="134" t="inlineStr">
        <is>
          <t>FRAIS GÉNÉRAUX ET DE STRUCTURE</t>
        </is>
      </c>
      <c r="D14" s="136">
        <f>'07 - Frais généraux'!C20</f>
        <v/>
      </c>
      <c r="E14" s="136">
        <f>'07 - Frais généraux'!D20</f>
        <v/>
      </c>
      <c r="F14" s="136">
        <f>'07 - Frais généraux'!E20</f>
        <v/>
      </c>
      <c r="G14" s="136">
        <f>'07 - Frais généraux'!F20</f>
        <v/>
      </c>
      <c r="H14" s="136">
        <f>G14-F14</f>
        <v/>
      </c>
      <c r="I14" s="137">
        <f>IFERROR(G14/$G$5,0)</f>
        <v/>
      </c>
      <c r="J14" s="138" t="inlineStr">
        <is>
          <t>Onglet 07</t>
        </is>
      </c>
    </row>
    <row r="16" ht="15" customHeight="1" s="68">
      <c r="B16" s="133" t="inlineStr">
        <is>
          <t>D</t>
        </is>
      </c>
      <c r="C16" s="134" t="inlineStr">
        <is>
          <t>RÉSULTAT D'EXPLOITATION</t>
        </is>
      </c>
      <c r="D16" s="136">
        <f>D12-D14</f>
        <v/>
      </c>
      <c r="E16" s="136">
        <f>E12-E14</f>
        <v/>
      </c>
      <c r="F16" s="136">
        <f>F12-F14</f>
        <v/>
      </c>
      <c r="G16" s="136">
        <f>G12-G14</f>
        <v/>
      </c>
      <c r="H16" s="136">
        <f>G16-F16</f>
        <v/>
      </c>
      <c r="I16" s="137">
        <f>IFERROR(G16/$G$5,0)</f>
        <v/>
      </c>
      <c r="J16" s="138" t="inlineStr">
        <is>
          <t>Marge brute - frais généraux</t>
        </is>
      </c>
    </row>
    <row r="18" ht="15" customHeight="1" s="68">
      <c r="C18" s="72" t="inlineStr">
        <is>
          <t>Dotations nettes aux provisions pour risques</t>
        </is>
      </c>
      <c r="D18" s="101" t="n"/>
      <c r="E18" s="101" t="n"/>
      <c r="F18" s="101" t="n"/>
      <c r="G18" s="110">
        <f>'11 - Risques opportunités'!J16</f>
        <v/>
      </c>
      <c r="H18" s="110">
        <f>G18-F18</f>
        <v/>
      </c>
      <c r="I18" s="118">
        <f>IFERROR(G18/$G$5,0)</f>
        <v/>
      </c>
      <c r="J18" s="87" t="inlineStr">
        <is>
          <t>Onglet 11 - variation des provisions de l'exercice</t>
        </is>
      </c>
    </row>
    <row r="19" ht="15" customHeight="1" s="68">
      <c r="C19" s="72" t="inlineStr">
        <is>
          <t>Résultat financier (intérêts, agios, escomptes)</t>
        </is>
      </c>
      <c r="D19" s="101" t="n"/>
      <c r="E19" s="101" t="n"/>
      <c r="F19" s="101" t="n"/>
      <c r="G19" s="101" t="n"/>
      <c r="H19" s="110">
        <f>G19-F19</f>
        <v/>
      </c>
      <c r="I19" s="118">
        <f>IFERROR(G19/$G$5,0)</f>
        <v/>
      </c>
      <c r="J19" s="87" t="inlineStr">
        <is>
          <t>Saisie</t>
        </is>
      </c>
    </row>
    <row r="20" ht="15" customHeight="1" s="68">
      <c r="C20" s="72" t="inlineStr">
        <is>
          <t>Résultat exceptionnel (cessions, indemnités)</t>
        </is>
      </c>
      <c r="D20" s="101" t="n"/>
      <c r="E20" s="101" t="n"/>
      <c r="F20" s="101" t="n"/>
      <c r="G20" s="101" t="n"/>
      <c r="H20" s="110">
        <f>G20-F20</f>
        <v/>
      </c>
      <c r="I20" s="118">
        <f>IFERROR(G20/$G$5,0)</f>
        <v/>
      </c>
      <c r="J20" s="87" t="inlineStr">
        <is>
          <t>Saisie</t>
        </is>
      </c>
    </row>
    <row r="21" ht="15" customHeight="1" s="68">
      <c r="C21" s="72" t="inlineStr">
        <is>
          <t>Participation et intéressement des salariés</t>
        </is>
      </c>
      <c r="D21" s="101" t="n"/>
      <c r="E21" s="101" t="n"/>
      <c r="F21" s="101" t="n"/>
      <c r="G21" s="101" t="n"/>
      <c r="H21" s="110">
        <f>G21-F21</f>
        <v/>
      </c>
      <c r="I21" s="118">
        <f>IFERROR(G21/$G$5,0)</f>
        <v/>
      </c>
      <c r="J21" s="87" t="inlineStr">
        <is>
          <t>Saisie</t>
        </is>
      </c>
    </row>
    <row r="22" ht="15" customHeight="1" s="68">
      <c r="B22" s="133" t="inlineStr">
        <is>
          <t>E</t>
        </is>
      </c>
      <c r="C22" s="134" t="inlineStr">
        <is>
          <t>RÉSULTAT AVANT IMPÔT</t>
        </is>
      </c>
      <c r="D22" s="136">
        <f>D16-D18+D19+D20-D21</f>
        <v/>
      </c>
      <c r="E22" s="136">
        <f>E16-E18+E19+E20-E21</f>
        <v/>
      </c>
      <c r="F22" s="136">
        <f>F16-F18+F19+F20-F21</f>
        <v/>
      </c>
      <c r="G22" s="136">
        <f>G16-G18+G19+G20-G21</f>
        <v/>
      </c>
      <c r="H22" s="136">
        <f>G22-F22</f>
        <v/>
      </c>
      <c r="I22" s="137">
        <f>IFERROR(G22/$G$5,0)</f>
        <v/>
      </c>
      <c r="J22" s="138" t="n"/>
    </row>
    <row r="23" ht="15" customHeight="1" s="68">
      <c r="C23" s="72" t="inlineStr">
        <is>
          <t>Impôt sur les sociétés</t>
        </is>
      </c>
      <c r="D23" s="110">
        <f>-MAX(0,D22)*'01 - Paramètres'!$C$42</f>
        <v/>
      </c>
      <c r="E23" s="110">
        <f>-MAX(0,E22)*'01 - Paramètres'!$C$42</f>
        <v/>
      </c>
      <c r="F23" s="110">
        <f>-MAX(0,F22)*'01 - Paramètres'!$C$42</f>
        <v/>
      </c>
      <c r="G23" s="110">
        <f>-MAX(0,G22)*'01 - Paramètres'!$C$42</f>
        <v/>
      </c>
      <c r="H23" s="110">
        <f>G23-F23</f>
        <v/>
      </c>
      <c r="I23" s="118">
        <f>IFERROR(G23/$G$5,0)</f>
        <v/>
      </c>
      <c r="J23" s="87" t="inlineStr">
        <is>
          <t>Taux d'IS de l'onglet 01</t>
        </is>
      </c>
    </row>
    <row r="24" ht="15" customHeight="1" s="68">
      <c r="B24" s="133" t="inlineStr">
        <is>
          <t>F</t>
        </is>
      </c>
      <c r="C24" s="134" t="inlineStr">
        <is>
          <t>RÉSULTAT NET</t>
        </is>
      </c>
      <c r="D24" s="136">
        <f>D22+D23</f>
        <v/>
      </c>
      <c r="E24" s="136">
        <f>E22+E23</f>
        <v/>
      </c>
      <c r="F24" s="136">
        <f>F22+F23</f>
        <v/>
      </c>
      <c r="G24" s="136">
        <f>G22+G23</f>
        <v/>
      </c>
      <c r="H24" s="136">
        <f>G24-F24</f>
        <v/>
      </c>
      <c r="I24" s="137">
        <f>IFERROR(G24/$G$5,0)</f>
        <v/>
      </c>
      <c r="J24" s="138" t="n"/>
    </row>
    <row r="26" ht="15" customHeight="1" s="68">
      <c r="C26" s="116" t="inlineStr">
        <is>
          <t>Capacité d'autofinancement (approche simplifiée : résultat net + dotations aux amortissements)</t>
        </is>
      </c>
      <c r="D26" s="101" t="n"/>
      <c r="E26" s="101" t="n"/>
      <c r="F26" s="101" t="n"/>
      <c r="G26" s="103">
        <f>G24+'12 - Investissements'!H18</f>
        <v/>
      </c>
      <c r="H26" s="103">
        <f>G26-F26</f>
        <v/>
      </c>
      <c r="I26" s="109">
        <f>IFERROR(G26/$G$5,0)</f>
        <v/>
      </c>
      <c r="J26" s="87" t="inlineStr">
        <is>
          <t>Sert de point de départ au plan de trésorerie (onglet 09).</t>
        </is>
      </c>
    </row>
    <row r="29" ht="18" customHeight="1" s="68">
      <c r="A29" s="88" t="inlineStr">
        <is>
          <t>CONTRÔLES DE COHÉRENCE</t>
        </is>
      </c>
    </row>
    <row r="30" ht="15" customHeight="1" s="68">
      <c r="C30" s="89" t="inlineStr">
        <is>
          <t>Taux de marge brute budgété vs cible (onglet 01)</t>
        </is>
      </c>
      <c r="G30" s="109">
        <f>IFERROR(G12/G5,0)-'01 - Paramètres'!$C$23</f>
        <v/>
      </c>
    </row>
    <row r="31" ht="15" customHeight="1" s="68">
      <c r="C31" s="89" t="inlineStr">
        <is>
          <t>Résultat d'exploitation budgété vs cible (onglet 01)</t>
        </is>
      </c>
      <c r="G31" s="109">
        <f>IFERROR(G16/G5,0)-'01 - Paramètres'!$C$25</f>
        <v/>
      </c>
    </row>
    <row r="32" ht="15" customHeight="1" s="68">
      <c r="C32" s="89" t="inlineStr">
        <is>
          <t>Marge brute de l'onglet 04 (portefeuille chantiers)</t>
        </is>
      </c>
      <c r="G32" s="119">
        <f>'04 - Résultat par chantier'!P32</f>
        <v/>
      </c>
      <c r="J32" s="87" t="inlineStr">
        <is>
          <t>Doit rester cohérent avec la marge brute ci-dessus, aux écarts de périmètre près.</t>
        </is>
      </c>
    </row>
    <row r="34" ht="18" customHeight="1" s="68">
      <c r="A34" s="100" t="inlineStr">
        <is>
          <t>CE QU'AGAPE PEUT VOUS DONNER ICI</t>
        </is>
      </c>
    </row>
    <row r="35" ht="15" customHeight="1" s="68">
      <c r="B35" s="83" t="inlineStr">
        <is>
          <t>Votre BFA - la ristourne de fin d'année versée par AGAPE - est un produit de l'exercice. Elle vient en diminution de la ligne Matériaux et fournitures, ou en produit distinct si vous préférez la voir.</t>
        </is>
      </c>
    </row>
    <row r="36" ht="15" customHeight="1" s="68">
      <c r="B36" s="83" t="inlineStr">
        <is>
          <t>La plupart des budgets de TP ne la font pas apparaître. Montant versé et date de virement : Portail Contrats Cadres &amp; BFA. Voir onglet 16.</t>
        </is>
      </c>
    </row>
  </sheetData>
  <mergeCells count="3">
    <mergeCell ref="A34:J34"/>
    <mergeCell ref="A1:J1"/>
    <mergeCell ref="A29:J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FFC00000"/>
    <outlinePr summaryBelow="1" summaryRight="1"/>
    <pageSetUpPr fitToPage="0"/>
  </sheetPr>
  <dimension ref="A1:P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2" customWidth="1" style="67" min="2" max="2"/>
    <col width="11" customWidth="1" style="67" min="3" max="14"/>
    <col width="13" customWidth="1" style="67" min="15" max="15"/>
    <col width="40" customWidth="1" style="67" min="16" max="16"/>
  </cols>
  <sheetData>
    <row r="1" ht="25.5" customHeight="1" s="68">
      <c r="A1" s="69" t="inlineStr">
        <is>
          <t>09 - PLAN DE TRÉSORERIE 12 MOIS</t>
        </is>
      </c>
    </row>
    <row r="2" ht="15" customHeight="1" s="68">
      <c r="A2" s="87" t="inlineStr">
        <is>
          <t>Une entreprise de TP ne dépose pas le bilan parce qu'elle perd de l'argent, mais parce qu'elle n'en à plus.</t>
        </is>
      </c>
    </row>
    <row r="4" ht="19.5" customHeight="1" s="68">
      <c r="A4" s="73" t="n"/>
      <c r="B4" s="73" t="n"/>
      <c r="C4" s="106">
        <f>EDATE('01 - Paramètres'!$C$13,0)</f>
        <v/>
      </c>
      <c r="D4" s="106">
        <f>EDATE('01 - Paramètres'!$C$13,1)</f>
        <v/>
      </c>
      <c r="E4" s="106">
        <f>EDATE('01 - Paramètres'!$C$13,2)</f>
        <v/>
      </c>
      <c r="F4" s="106">
        <f>EDATE('01 - Paramètres'!$C$13,3)</f>
        <v/>
      </c>
      <c r="G4" s="106">
        <f>EDATE('01 - Paramètres'!$C$13,4)</f>
        <v/>
      </c>
      <c r="H4" s="106">
        <f>EDATE('01 - Paramètres'!$C$13,5)</f>
        <v/>
      </c>
      <c r="I4" s="106">
        <f>EDATE('01 - Paramètres'!$C$13,6)</f>
        <v/>
      </c>
      <c r="J4" s="106">
        <f>EDATE('01 - Paramètres'!$C$13,7)</f>
        <v/>
      </c>
      <c r="K4" s="106">
        <f>EDATE('01 - Paramètres'!$C$13,8)</f>
        <v/>
      </c>
      <c r="L4" s="106">
        <f>EDATE('01 - Paramètres'!$C$13,9)</f>
        <v/>
      </c>
      <c r="M4" s="106">
        <f>EDATE('01 - Paramètres'!$C$13,10)</f>
        <v/>
      </c>
      <c r="N4" s="106">
        <f>EDATE('01 - Paramètres'!$C$13,11)</f>
        <v/>
      </c>
      <c r="O4" s="107" t="inlineStr">
        <is>
          <t>Exercice</t>
        </is>
      </c>
    </row>
    <row r="5" ht="15" customHeight="1" s="68">
      <c r="B5" s="89" t="inlineStr">
        <is>
          <t>Trésorerie nette à l'ouverture</t>
        </is>
      </c>
      <c r="C5" s="102">
        <f>'01 - Paramètres'!$C$43</f>
        <v/>
      </c>
      <c r="D5" s="110">
        <f>C26</f>
        <v/>
      </c>
      <c r="E5" s="110">
        <f>D26</f>
        <v/>
      </c>
      <c r="F5" s="110">
        <f>E26</f>
        <v/>
      </c>
      <c r="G5" s="110">
        <f>F26</f>
        <v/>
      </c>
      <c r="H5" s="110">
        <f>G26</f>
        <v/>
      </c>
      <c r="I5" s="110">
        <f>H26</f>
        <v/>
      </c>
      <c r="J5" s="110">
        <f>I26</f>
        <v/>
      </c>
      <c r="K5" s="110">
        <f>J26</f>
        <v/>
      </c>
      <c r="L5" s="110">
        <f>K26</f>
        <v/>
      </c>
      <c r="M5" s="110">
        <f>L26</f>
        <v/>
      </c>
      <c r="N5" s="110">
        <f>M26</f>
        <v/>
      </c>
    </row>
    <row r="6" ht="18" customHeight="1" s="68">
      <c r="A6" s="88" t="inlineStr">
        <is>
          <t>ENCAISSEMENTS</t>
        </is>
      </c>
    </row>
    <row r="7" ht="15" customHeight="1" s="68">
      <c r="B7" s="72" t="inlineStr">
        <is>
          <t>Encaissements clients (situations et factures)</t>
        </is>
      </c>
      <c r="C7" s="101" t="n"/>
      <c r="D7" s="101" t="n"/>
      <c r="E7" s="101" t="n"/>
      <c r="F7" s="101" t="n"/>
      <c r="G7" s="101" t="n"/>
      <c r="H7" s="101" t="n"/>
      <c r="I7" s="101" t="n"/>
      <c r="J7" s="101" t="n"/>
      <c r="K7" s="101" t="n"/>
      <c r="L7" s="101" t="n"/>
      <c r="M7" s="101" t="n"/>
      <c r="N7" s="101" t="n"/>
      <c r="O7" s="110">
        <f>SUM(C7:N7)</f>
        <v/>
      </c>
    </row>
    <row r="8" ht="15" customHeight="1" s="68">
      <c r="B8" s="72" t="inlineStr">
        <is>
          <t>Acomptes et avances à la commande</t>
        </is>
      </c>
      <c r="C8" s="101" t="n"/>
      <c r="D8" s="101" t="n"/>
      <c r="E8" s="101" t="n"/>
      <c r="F8" s="101" t="n"/>
      <c r="G8" s="101" t="n"/>
      <c r="H8" s="101" t="n"/>
      <c r="I8" s="101" t="n"/>
      <c r="J8" s="101" t="n"/>
      <c r="K8" s="101" t="n"/>
      <c r="L8" s="101" t="n"/>
      <c r="M8" s="101" t="n"/>
      <c r="N8" s="101" t="n"/>
      <c r="O8" s="110">
        <f>SUM(C8:N8)</f>
        <v/>
      </c>
    </row>
    <row r="9" ht="15" customHeight="1" s="68">
      <c r="B9" s="72" t="inlineStr">
        <is>
          <t>Subventions, crédit d'impôt, autres produits</t>
        </is>
      </c>
      <c r="C9" s="101" t="n"/>
      <c r="D9" s="101" t="n"/>
      <c r="E9" s="101" t="n"/>
      <c r="F9" s="101" t="n"/>
      <c r="G9" s="101" t="n"/>
      <c r="H9" s="101" t="n"/>
      <c r="I9" s="101" t="n"/>
      <c r="J9" s="101" t="n"/>
      <c r="K9" s="101" t="n"/>
      <c r="L9" s="101" t="n"/>
      <c r="M9" s="101" t="n"/>
      <c r="N9" s="101" t="n"/>
      <c r="O9" s="110">
        <f>SUM(C9:N9)</f>
        <v/>
      </c>
    </row>
    <row r="10" ht="15" customHeight="1" s="68">
      <c r="B10" s="72" t="inlineStr">
        <is>
          <t>Nouveaux financements (emprunts, crédit-bail)</t>
        </is>
      </c>
      <c r="C10" s="101" t="n"/>
      <c r="D10" s="101" t="n"/>
      <c r="E10" s="101" t="n"/>
      <c r="F10" s="101" t="n"/>
      <c r="G10" s="101" t="n"/>
      <c r="H10" s="101" t="n"/>
      <c r="I10" s="101" t="n"/>
      <c r="J10" s="101" t="n"/>
      <c r="K10" s="101" t="n"/>
      <c r="L10" s="101" t="n"/>
      <c r="M10" s="101" t="n"/>
      <c r="N10" s="101" t="n"/>
      <c r="O10" s="110">
        <f>SUM(C10:N10)</f>
        <v/>
      </c>
    </row>
    <row r="11" ht="15" customHeight="1" s="68">
      <c r="B11" s="89" t="inlineStr">
        <is>
          <t>Total encaissements</t>
        </is>
      </c>
      <c r="C11" s="103">
        <f>SUM(C7:C10)</f>
        <v/>
      </c>
      <c r="D11" s="103">
        <f>SUM(D7:D10)</f>
        <v/>
      </c>
      <c r="E11" s="103">
        <f>SUM(E7:E10)</f>
        <v/>
      </c>
      <c r="F11" s="103">
        <f>SUM(F7:F10)</f>
        <v/>
      </c>
      <c r="G11" s="103">
        <f>SUM(G7:G10)</f>
        <v/>
      </c>
      <c r="H11" s="103">
        <f>SUM(H7:H10)</f>
        <v/>
      </c>
      <c r="I11" s="103">
        <f>SUM(I7:I10)</f>
        <v/>
      </c>
      <c r="J11" s="103">
        <f>SUM(J7:J10)</f>
        <v/>
      </c>
      <c r="K11" s="103">
        <f>SUM(K7:K10)</f>
        <v/>
      </c>
      <c r="L11" s="103">
        <f>SUM(L7:L10)</f>
        <v/>
      </c>
      <c r="M11" s="103">
        <f>SUM(M7:M10)</f>
        <v/>
      </c>
      <c r="N11" s="103">
        <f>SUM(N7:N10)</f>
        <v/>
      </c>
      <c r="O11" s="103">
        <f>SUM(C11:N11)</f>
        <v/>
      </c>
    </row>
    <row r="12" ht="18" customHeight="1" s="68">
      <c r="A12" s="88" t="inlineStr">
        <is>
          <t>DÉCAISSEMENTS</t>
        </is>
      </c>
    </row>
    <row r="13" ht="15" customHeight="1" s="68">
      <c r="B13" s="72" t="inlineStr">
        <is>
          <t>Fournisseurs de matériaux et fournitures</t>
        </is>
      </c>
      <c r="C13" s="101" t="n"/>
      <c r="D13" s="101" t="n"/>
      <c r="E13" s="101" t="n"/>
      <c r="F13" s="101" t="n"/>
      <c r="G13" s="101" t="n"/>
      <c r="H13" s="101" t="n"/>
      <c r="I13" s="101" t="n"/>
      <c r="J13" s="101" t="n"/>
      <c r="K13" s="101" t="n"/>
      <c r="L13" s="101" t="n"/>
      <c r="M13" s="101" t="n"/>
      <c r="N13" s="101" t="n"/>
      <c r="O13" s="110">
        <f>SUM(C13:N13)</f>
        <v/>
      </c>
    </row>
    <row r="14" ht="15" customHeight="1" s="68">
      <c r="B14" s="72" t="inlineStr">
        <is>
          <t>Sous-traitants</t>
        </is>
      </c>
      <c r="C14" s="101" t="n"/>
      <c r="D14" s="101" t="n"/>
      <c r="E14" s="101" t="n"/>
      <c r="F14" s="101" t="n"/>
      <c r="G14" s="101" t="n"/>
      <c r="H14" s="101" t="n"/>
      <c r="I14" s="101" t="n"/>
      <c r="J14" s="101" t="n"/>
      <c r="K14" s="101" t="n"/>
      <c r="L14" s="101" t="n"/>
      <c r="M14" s="101" t="n"/>
      <c r="N14" s="101" t="n"/>
      <c r="O14" s="110">
        <f>SUM(C14:N14)</f>
        <v/>
      </c>
    </row>
    <row r="15" ht="15" customHeight="1" s="68">
      <c r="B15" s="72" t="inlineStr">
        <is>
          <t>Salaires nets</t>
        </is>
      </c>
      <c r="C15" s="101" t="n"/>
      <c r="D15" s="101" t="n"/>
      <c r="E15" s="101" t="n"/>
      <c r="F15" s="101" t="n"/>
      <c r="G15" s="101" t="n"/>
      <c r="H15" s="101" t="n"/>
      <c r="I15" s="101" t="n"/>
      <c r="J15" s="101" t="n"/>
      <c r="K15" s="101" t="n"/>
      <c r="L15" s="101" t="n"/>
      <c r="M15" s="101" t="n"/>
      <c r="N15" s="101" t="n"/>
      <c r="O15" s="110">
        <f>SUM(C15:N15)</f>
        <v/>
      </c>
    </row>
    <row r="16" ht="15" customHeight="1" s="68">
      <c r="B16" s="72" t="inlineStr">
        <is>
          <t>Charges sociales et fiscales sur salaires</t>
        </is>
      </c>
      <c r="C16" s="101" t="n"/>
      <c r="D16" s="101" t="n"/>
      <c r="E16" s="101" t="n"/>
      <c r="F16" s="101" t="n"/>
      <c r="G16" s="101" t="n"/>
      <c r="H16" s="101" t="n"/>
      <c r="I16" s="101" t="n"/>
      <c r="J16" s="101" t="n"/>
      <c r="K16" s="101" t="n"/>
      <c r="L16" s="101" t="n"/>
      <c r="M16" s="101" t="n"/>
      <c r="N16" s="101" t="n"/>
      <c r="O16" s="110">
        <f>SUM(C16:N16)</f>
        <v/>
      </c>
    </row>
    <row r="17" ht="15" customHeight="1" s="68">
      <c r="B17" s="72" t="inlineStr">
        <is>
          <t>Location et entretien de matériel, carburant</t>
        </is>
      </c>
      <c r="C17" s="101" t="n"/>
      <c r="D17" s="101" t="n"/>
      <c r="E17" s="101" t="n"/>
      <c r="F17" s="101" t="n"/>
      <c r="G17" s="101" t="n"/>
      <c r="H17" s="101" t="n"/>
      <c r="I17" s="101" t="n"/>
      <c r="J17" s="101" t="n"/>
      <c r="K17" s="101" t="n"/>
      <c r="L17" s="101" t="n"/>
      <c r="M17" s="101" t="n"/>
      <c r="N17" s="101" t="n"/>
      <c r="O17" s="110">
        <f>SUM(C17:N17)</f>
        <v/>
      </c>
    </row>
    <row r="18" ht="15" customHeight="1" s="68">
      <c r="B18" s="72" t="inlineStr">
        <is>
          <t>Frais généraux décaissés</t>
        </is>
      </c>
      <c r="C18" s="101" t="n"/>
      <c r="D18" s="101" t="n"/>
      <c r="E18" s="101" t="n"/>
      <c r="F18" s="101" t="n"/>
      <c r="G18" s="101" t="n"/>
      <c r="H18" s="101" t="n"/>
      <c r="I18" s="101" t="n"/>
      <c r="J18" s="101" t="n"/>
      <c r="K18" s="101" t="n"/>
      <c r="L18" s="101" t="n"/>
      <c r="M18" s="101" t="n"/>
      <c r="N18" s="101" t="n"/>
      <c r="O18" s="110">
        <f>SUM(C18:N18)</f>
        <v/>
      </c>
    </row>
    <row r="19" ht="15" customHeight="1" s="68">
      <c r="B19" s="72" t="inlineStr">
        <is>
          <t>TVA à décaisser</t>
        </is>
      </c>
      <c r="C19" s="101" t="n"/>
      <c r="D19" s="101" t="n"/>
      <c r="E19" s="101" t="n"/>
      <c r="F19" s="101" t="n"/>
      <c r="G19" s="101" t="n"/>
      <c r="H19" s="101" t="n"/>
      <c r="I19" s="101" t="n"/>
      <c r="J19" s="101" t="n"/>
      <c r="K19" s="101" t="n"/>
      <c r="L19" s="101" t="n"/>
      <c r="M19" s="101" t="n"/>
      <c r="N19" s="101" t="n"/>
      <c r="O19" s="110">
        <f>SUM(C19:N19)</f>
        <v/>
      </c>
    </row>
    <row r="20" ht="15" customHeight="1" s="68">
      <c r="B20" s="72" t="inlineStr">
        <is>
          <t>Impôts et taxes (CFE, CVAE, IS)</t>
        </is>
      </c>
      <c r="C20" s="101" t="n"/>
      <c r="D20" s="101" t="n"/>
      <c r="E20" s="101" t="n"/>
      <c r="F20" s="101" t="n"/>
      <c r="G20" s="101" t="n"/>
      <c r="H20" s="101" t="n"/>
      <c r="I20" s="101" t="n"/>
      <c r="J20" s="101" t="n"/>
      <c r="K20" s="101" t="n"/>
      <c r="L20" s="101" t="n"/>
      <c r="M20" s="101" t="n"/>
      <c r="N20" s="101" t="n"/>
      <c r="O20" s="110">
        <f>SUM(C20:N20)</f>
        <v/>
      </c>
    </row>
    <row r="21" ht="15" customHeight="1" s="68">
      <c r="B21" s="72" t="inlineStr">
        <is>
          <t>Investissements (onglet 12)</t>
        </is>
      </c>
      <c r="C21" s="101" t="n"/>
      <c r="D21" s="101" t="n"/>
      <c r="E21" s="101" t="n"/>
      <c r="F21" s="101" t="n"/>
      <c r="G21" s="101" t="n"/>
      <c r="H21" s="101" t="n"/>
      <c r="I21" s="101" t="n"/>
      <c r="J21" s="101" t="n"/>
      <c r="K21" s="101" t="n"/>
      <c r="L21" s="101" t="n"/>
      <c r="M21" s="101" t="n"/>
      <c r="N21" s="101" t="n"/>
      <c r="O21" s="110">
        <f>SUM(C21:N21)</f>
        <v/>
      </c>
    </row>
    <row r="22" ht="15" customHeight="1" s="68">
      <c r="B22" s="72" t="inlineStr">
        <is>
          <t>Remboursement d'emprunts et loyers de crédit-bail</t>
        </is>
      </c>
      <c r="C22" s="101" t="n"/>
      <c r="D22" s="101" t="n"/>
      <c r="E22" s="101" t="n"/>
      <c r="F22" s="101" t="n"/>
      <c r="G22" s="101" t="n"/>
      <c r="H22" s="101" t="n"/>
      <c r="I22" s="101" t="n"/>
      <c r="J22" s="101" t="n"/>
      <c r="K22" s="101" t="n"/>
      <c r="L22" s="101" t="n"/>
      <c r="M22" s="101" t="n"/>
      <c r="N22" s="101" t="n"/>
      <c r="O22" s="110">
        <f>SUM(C22:N22)</f>
        <v/>
      </c>
    </row>
    <row r="23" ht="15" customHeight="1" s="68">
      <c r="B23" s="72" t="inlineStr">
        <is>
          <t>Intérêts et frais financiers</t>
        </is>
      </c>
      <c r="C23" s="101" t="n"/>
      <c r="D23" s="101" t="n"/>
      <c r="E23" s="101" t="n"/>
      <c r="F23" s="101" t="n"/>
      <c r="G23" s="101" t="n"/>
      <c r="H23" s="101" t="n"/>
      <c r="I23" s="101" t="n"/>
      <c r="J23" s="101" t="n"/>
      <c r="K23" s="101" t="n"/>
      <c r="L23" s="101" t="n"/>
      <c r="M23" s="101" t="n"/>
      <c r="N23" s="101" t="n"/>
      <c r="O23" s="110">
        <f>SUM(C23:N23)</f>
        <v/>
      </c>
    </row>
    <row r="24" ht="15" customHeight="1" s="68">
      <c r="B24" s="89" t="inlineStr">
        <is>
          <t>Total décaissements</t>
        </is>
      </c>
      <c r="C24" s="103">
        <f>SUM(C13:C23)</f>
        <v/>
      </c>
      <c r="D24" s="103">
        <f>SUM(D13:D23)</f>
        <v/>
      </c>
      <c r="E24" s="103">
        <f>SUM(E13:E23)</f>
        <v/>
      </c>
      <c r="F24" s="103">
        <f>SUM(F13:F23)</f>
        <v/>
      </c>
      <c r="G24" s="103">
        <f>SUM(G13:G23)</f>
        <v/>
      </c>
      <c r="H24" s="103">
        <f>SUM(H13:H23)</f>
        <v/>
      </c>
      <c r="I24" s="103">
        <f>SUM(I13:I23)</f>
        <v/>
      </c>
      <c r="J24" s="103">
        <f>SUM(J13:J23)</f>
        <v/>
      </c>
      <c r="K24" s="103">
        <f>SUM(K13:K23)</f>
        <v/>
      </c>
      <c r="L24" s="103">
        <f>SUM(L13:L23)</f>
        <v/>
      </c>
      <c r="M24" s="103">
        <f>SUM(M13:M23)</f>
        <v/>
      </c>
      <c r="N24" s="103">
        <f>SUM(N13:N23)</f>
        <v/>
      </c>
      <c r="O24" s="103">
        <f>SUM(C24:N24)</f>
        <v/>
      </c>
    </row>
    <row r="25" ht="15" customHeight="1" s="68">
      <c r="B25" s="89" t="inlineStr">
        <is>
          <t>Flux net du mois</t>
        </is>
      </c>
      <c r="C25" s="103">
        <f>C11-C24</f>
        <v/>
      </c>
      <c r="D25" s="103">
        <f>D11-D24</f>
        <v/>
      </c>
      <c r="E25" s="103">
        <f>E11-E24</f>
        <v/>
      </c>
      <c r="F25" s="103">
        <f>F11-F24</f>
        <v/>
      </c>
      <c r="G25" s="103">
        <f>G11-G24</f>
        <v/>
      </c>
      <c r="H25" s="103">
        <f>H11-H24</f>
        <v/>
      </c>
      <c r="I25" s="103">
        <f>I11-I24</f>
        <v/>
      </c>
      <c r="J25" s="103">
        <f>J11-J24</f>
        <v/>
      </c>
      <c r="K25" s="103">
        <f>K11-K24</f>
        <v/>
      </c>
      <c r="L25" s="103">
        <f>L11-L24</f>
        <v/>
      </c>
      <c r="M25" s="103">
        <f>M11-M24</f>
        <v/>
      </c>
      <c r="N25" s="103">
        <f>N11-N24</f>
        <v/>
      </c>
      <c r="O25" s="103">
        <f>O11-O24</f>
        <v/>
      </c>
    </row>
    <row r="26" ht="15" customHeight="1" s="68">
      <c r="B26" s="128" t="inlineStr">
        <is>
          <t>TRÉSORERIE NETTE À LA CLÔTURE DU MOIS</t>
        </is>
      </c>
      <c r="C26" s="113">
        <f>C5+C25</f>
        <v/>
      </c>
      <c r="D26" s="113">
        <f>D5+D25</f>
        <v/>
      </c>
      <c r="E26" s="113">
        <f>E5+E25</f>
        <v/>
      </c>
      <c r="F26" s="113">
        <f>F5+F25</f>
        <v/>
      </c>
      <c r="G26" s="113">
        <f>G5+G25</f>
        <v/>
      </c>
      <c r="H26" s="113">
        <f>H5+H25</f>
        <v/>
      </c>
      <c r="I26" s="113">
        <f>I5+I25</f>
        <v/>
      </c>
      <c r="J26" s="113">
        <f>J5+J25</f>
        <v/>
      </c>
      <c r="K26" s="113">
        <f>K5+K25</f>
        <v/>
      </c>
      <c r="L26" s="113">
        <f>L5+L25</f>
        <v/>
      </c>
      <c r="M26" s="113">
        <f>M5+M25</f>
        <v/>
      </c>
      <c r="N26" s="113">
        <f>N5+N25</f>
        <v/>
      </c>
    </row>
    <row r="27" ht="15" customHeight="1" s="68">
      <c r="B27" s="89" t="inlineStr">
        <is>
          <t>Objectif de trésorerie nette</t>
        </is>
      </c>
      <c r="C27" s="97" t="n"/>
      <c r="D27" s="97" t="n"/>
      <c r="E27" s="97" t="n"/>
      <c r="F27" s="97" t="n"/>
      <c r="G27" s="97" t="n"/>
      <c r="H27" s="97" t="n"/>
      <c r="I27" s="97" t="n"/>
      <c r="J27" s="97" t="n"/>
      <c r="K27" s="97" t="n"/>
      <c r="L27" s="97" t="n"/>
      <c r="M27" s="97" t="n"/>
      <c r="N27" s="97" t="n"/>
    </row>
    <row r="28" ht="15" customHeight="1" s="68">
      <c r="B28" s="89" t="inlineStr">
        <is>
          <t>Écart / objectif</t>
        </is>
      </c>
      <c r="C28" s="110">
        <f>C26-C27</f>
        <v/>
      </c>
      <c r="D28" s="110">
        <f>D26-D27</f>
        <v/>
      </c>
      <c r="E28" s="110">
        <f>E26-E27</f>
        <v/>
      </c>
      <c r="F28" s="110">
        <f>F26-F27</f>
        <v/>
      </c>
      <c r="G28" s="110">
        <f>G26-G27</f>
        <v/>
      </c>
      <c r="H28" s="110">
        <f>H26-H27</f>
        <v/>
      </c>
      <c r="I28" s="110">
        <f>I26-I27</f>
        <v/>
      </c>
      <c r="J28" s="110">
        <f>J26-J27</f>
        <v/>
      </c>
      <c r="K28" s="110">
        <f>K26-K27</f>
        <v/>
      </c>
      <c r="L28" s="110">
        <f>L26-L27</f>
        <v/>
      </c>
      <c r="M28" s="110">
        <f>M26-M27</f>
        <v/>
      </c>
      <c r="N28" s="110">
        <f>N26-N27</f>
        <v/>
      </c>
    </row>
    <row r="29" ht="15" customHeight="1" s="68">
      <c r="B29" s="115" t="inlineStr">
        <is>
          <t>Point bas de trésorerie de l'exercice</t>
        </is>
      </c>
      <c r="C29" s="103">
        <f>MIN(C26:N26)</f>
        <v/>
      </c>
      <c r="P29" s="105" t="inlineStr">
        <is>
          <t>C'est ce chiffre qu'il faut négocier avec la banque, pas la moyenne.</t>
        </is>
      </c>
    </row>
    <row r="30" ht="15" customHeight="1" s="68">
      <c r="B30" s="89" t="inlineStr">
        <is>
          <t>Autorisation de découvert / ligne de financement court terme</t>
        </is>
      </c>
      <c r="C30" s="97" t="n"/>
    </row>
    <row r="31" ht="15" customHeight="1" s="68">
      <c r="B31" s="89" t="inlineStr">
        <is>
          <t>Marge de sécurité au point bas</t>
        </is>
      </c>
      <c r="C31" s="103">
        <f>C29+C30</f>
        <v/>
      </c>
    </row>
  </sheetData>
  <mergeCells count="3">
    <mergeCell ref="A6:P6"/>
    <mergeCell ref="A1:P1"/>
    <mergeCell ref="A12:P1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M3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26" customWidth="1" style="67" min="2" max="2"/>
    <col width="18" customWidth="1" style="67" min="3" max="3"/>
    <col width="14" customWidth="1" style="67" min="4" max="6"/>
    <col width="13" customWidth="1" style="67" min="7" max="11"/>
    <col width="32" customWidth="1" style="67" min="12" max="13"/>
  </cols>
  <sheetData>
    <row r="1" ht="25.5" customHeight="1" s="68">
      <c r="A1" s="69" t="inlineStr">
        <is>
          <t>10 - BESOIN EN FONDS DE ROULEMENT ET ENCOURS CLIENTS</t>
        </is>
      </c>
    </row>
    <row r="2" ht="15" customHeight="1" s="68">
      <c r="A2" s="87" t="inlineStr">
        <is>
          <t>Le résultat se fabrique sur le chantier, la trésorerie se fabrique au recouvrement.</t>
        </is>
      </c>
    </row>
    <row r="4" ht="18" customHeight="1" s="68">
      <c r="A4" s="88" t="inlineStr">
        <is>
          <t>À. RATIOS DE ROTATION</t>
        </is>
      </c>
    </row>
    <row r="5" ht="25.5" customHeight="1" s="68">
      <c r="A5" s="73" t="n"/>
      <c r="B5" s="73" t="inlineStr">
        <is>
          <t>Indicateur</t>
        </is>
      </c>
      <c r="C5" s="73" t="inlineStr">
        <is>
          <t>Réalisé N-1</t>
        </is>
      </c>
      <c r="D5" s="73" t="inlineStr">
        <is>
          <t>Atterrissage N</t>
        </is>
      </c>
      <c r="E5" s="73" t="inlineStr">
        <is>
          <t>Budget N+1</t>
        </is>
      </c>
      <c r="F5" s="73" t="inlineStr">
        <is>
          <t>Cible</t>
        </is>
      </c>
      <c r="G5" s="73" t="inlineStr">
        <is>
          <t>Écart</t>
        </is>
      </c>
      <c r="H5" s="73" t="n"/>
      <c r="I5" s="73" t="n"/>
      <c r="J5" s="73" t="n"/>
      <c r="K5" s="73" t="n"/>
      <c r="L5" s="73" t="inlineStr">
        <is>
          <t>Commentaire</t>
        </is>
      </c>
      <c r="M5" s="73" t="n"/>
    </row>
    <row r="6" ht="15" customHeight="1" s="68">
      <c r="B6" s="72" t="inlineStr">
        <is>
          <t>Créances clients TTC (k€)</t>
        </is>
      </c>
      <c r="C6" s="101" t="n">
        <v>2450</v>
      </c>
      <c r="D6" s="101" t="n">
        <v>2600</v>
      </c>
      <c r="E6" s="101" t="n">
        <v>2350</v>
      </c>
    </row>
    <row r="7" ht="15" customHeight="1" s="68">
      <c r="B7" s="72" t="inlineStr">
        <is>
          <t>Chiffre d'affaires TTC (k€)</t>
        </is>
      </c>
      <c r="C7" s="101" t="n">
        <v>12960</v>
      </c>
      <c r="D7" s="101" t="n">
        <v>13680</v>
      </c>
      <c r="E7" s="101" t="n">
        <v>14400</v>
      </c>
    </row>
    <row r="8" ht="15" customHeight="1" s="68">
      <c r="B8" s="89" t="inlineStr">
        <is>
          <t>DSO - délai moyen de règlement client (jours)</t>
        </is>
      </c>
      <c r="C8" s="103">
        <f>IFERROR(C6/C7*365,0)</f>
        <v/>
      </c>
      <c r="D8" s="103">
        <f>IFERROR(D6/D7*365,0)</f>
        <v/>
      </c>
      <c r="E8" s="103">
        <f>IFERROR(E6/E7*365,0)</f>
        <v/>
      </c>
      <c r="F8" s="102">
        <f>'01 - Paramètres'!$C$39</f>
        <v/>
      </c>
      <c r="G8" s="103">
        <f>E8-F8</f>
        <v/>
      </c>
      <c r="L8" s="87" t="inlineStr">
        <is>
          <t>Chaque jour de DSO représente environ 1/365 du ÇA TTC en trésorerie.</t>
        </is>
      </c>
    </row>
    <row r="9" ht="15" customHeight="1" s="68">
      <c r="B9" s="72" t="inlineStr">
        <is>
          <t>Dettes fournisseurs TTC (k€)</t>
        </is>
      </c>
      <c r="C9" s="101" t="n">
        <v>1180</v>
      </c>
      <c r="D9" s="101" t="n">
        <v>1240</v>
      </c>
      <c r="E9" s="101" t="n">
        <v>1300</v>
      </c>
    </row>
    <row r="10" ht="15" customHeight="1" s="68">
      <c r="B10" s="72" t="inlineStr">
        <is>
          <t>Achats et sous-traitance TTC (k€)</t>
        </is>
      </c>
      <c r="C10" s="101" t="n">
        <v>6800</v>
      </c>
      <c r="D10" s="101" t="n">
        <v>7100</v>
      </c>
      <c r="E10" s="101" t="n">
        <v>7500</v>
      </c>
    </row>
    <row r="11" ht="15" customHeight="1" s="68">
      <c r="B11" s="89" t="inlineStr">
        <is>
          <t>DPO - délai moyen de règlement fournisseur (jours)</t>
        </is>
      </c>
      <c r="C11" s="103">
        <f>IFERROR(C9/C10*365,0)</f>
        <v/>
      </c>
      <c r="D11" s="103">
        <f>IFERROR(D9/D10*365,0)</f>
        <v/>
      </c>
      <c r="E11" s="103">
        <f>IFERROR(E9/E10*365,0)</f>
        <v/>
      </c>
      <c r="F11" s="102">
        <f>'01 - Paramètres'!$C$40</f>
        <v/>
      </c>
      <c r="G11" s="103">
        <f>E11-F11</f>
        <v/>
      </c>
    </row>
    <row r="12" ht="15" customHeight="1" s="68">
      <c r="B12" s="72" t="inlineStr">
        <is>
          <t>Travaux non facturés (FAE) (k€)</t>
        </is>
      </c>
      <c r="C12" s="101" t="n">
        <v>380</v>
      </c>
      <c r="D12" s="101" t="n">
        <v>420</v>
      </c>
      <c r="E12" s="101" t="n">
        <v>350</v>
      </c>
    </row>
    <row r="13" ht="15" customHeight="1" s="68">
      <c r="B13" s="72" t="inlineStr">
        <is>
          <t>Avances et acomptes reçus (k€)</t>
        </is>
      </c>
      <c r="C13" s="101" t="n">
        <v>210</v>
      </c>
      <c r="D13" s="101" t="n">
        <v>190</v>
      </c>
      <c r="E13" s="101" t="n">
        <v>260</v>
      </c>
    </row>
    <row r="14" ht="15" customHeight="1" s="68">
      <c r="B14" s="89" t="inlineStr">
        <is>
          <t>BFR d'exploitation (k€)</t>
        </is>
      </c>
      <c r="C14" s="103">
        <f>C6+C12-C9-C13</f>
        <v/>
      </c>
      <c r="D14" s="103">
        <f>D6+D12-D9-D13</f>
        <v/>
      </c>
      <c r="E14" s="103">
        <f>E6+E12-E9-E13</f>
        <v/>
      </c>
      <c r="L14" s="87" t="inlineStr">
        <is>
          <t>Créances + travaux non facturés - dettes fournisseurs - acomptes reçus.</t>
        </is>
      </c>
    </row>
    <row r="15" ht="15" customHeight="1" s="68">
      <c r="B15" s="89" t="inlineStr">
        <is>
          <t>BFR en jours de chiffre d'affaires</t>
        </is>
      </c>
      <c r="C15" s="103">
        <f>IFERROR(C14/C7*365,0)</f>
        <v/>
      </c>
      <c r="D15" s="103">
        <f>IFERROR(D14/D7*365,0)</f>
        <v/>
      </c>
      <c r="E15" s="103">
        <f>IFERROR(E14/E7*365,0)</f>
        <v/>
      </c>
    </row>
    <row r="17" ht="18" customHeight="1" s="68">
      <c r="A17" s="88" t="inlineStr">
        <is>
          <t>B. BALANCE ÂGÉE CLIENTS</t>
        </is>
      </c>
    </row>
    <row r="18" ht="31.5" customHeight="1" s="68">
      <c r="A18" s="73" t="n"/>
      <c r="B18" s="73" t="inlineStr">
        <is>
          <t>Client</t>
        </is>
      </c>
      <c r="C18" s="73" t="inlineStr">
        <is>
          <t>N° de facture / situation</t>
        </is>
      </c>
      <c r="D18" s="73" t="inlineStr">
        <is>
          <t>Date d'échéance</t>
        </is>
      </c>
      <c r="E18" s="73" t="inlineStr">
        <is>
          <t>Montant TTC (k€)</t>
        </is>
      </c>
      <c r="F18" s="73" t="inlineStr">
        <is>
          <t>Non échu</t>
        </is>
      </c>
      <c r="G18" s="73" t="inlineStr">
        <is>
          <t>&lt; 30 j</t>
        </is>
      </c>
      <c r="H18" s="73" t="inlineStr">
        <is>
          <t>30 - 60 j</t>
        </is>
      </c>
      <c r="I18" s="73" t="inlineStr">
        <is>
          <t>60 - 90 j</t>
        </is>
      </c>
      <c r="J18" s="73" t="inlineStr">
        <is>
          <t>90 - 180 j</t>
        </is>
      </c>
      <c r="K18" s="73" t="inlineStr">
        <is>
          <t>&gt; 180 j</t>
        </is>
      </c>
      <c r="L18" s="73" t="inlineStr">
        <is>
          <t>Cause du retard</t>
        </is>
      </c>
      <c r="M18" s="73" t="inlineStr">
        <is>
          <t>Action engagée et échéance</t>
        </is>
      </c>
    </row>
    <row r="19" ht="15" customHeight="1" s="68">
      <c r="B19" s="90" t="inlineStr">
        <is>
          <t>[Commune de ...]</t>
        </is>
      </c>
      <c r="C19" s="90" t="inlineStr">
        <is>
          <t>Situation n° 12</t>
        </is>
      </c>
      <c r="D19" s="91" t="n"/>
      <c r="E19" s="110">
        <f>SUM(F19:K19)</f>
        <v/>
      </c>
      <c r="F19" s="101" t="n"/>
      <c r="G19" s="101" t="n"/>
      <c r="H19" s="101" t="n"/>
      <c r="I19" s="101" t="n"/>
      <c r="J19" s="101" t="n">
        <v>86</v>
      </c>
      <c r="K19" s="101" t="n"/>
      <c r="L19" s="90" t="inlineStr">
        <is>
          <t>Attente de visa du maître d'œuvre</t>
        </is>
      </c>
      <c r="M19" s="90" t="inlineStr">
        <is>
          <t>Relance MOE le 15/03 - mise en demeure au 30/03</t>
        </is>
      </c>
    </row>
    <row r="20" ht="15" customHeight="1" s="68">
      <c r="B20" s="90" t="n"/>
      <c r="C20" s="90" t="n"/>
      <c r="D20" s="91" t="n"/>
      <c r="E20" s="110">
        <f>SUM(F20:K20)</f>
        <v/>
      </c>
      <c r="F20" s="101" t="n"/>
      <c r="G20" s="101" t="n"/>
      <c r="H20" s="101" t="n"/>
      <c r="I20" s="101" t="n"/>
      <c r="J20" s="101" t="n"/>
      <c r="K20" s="101" t="n"/>
      <c r="L20" s="90" t="n"/>
      <c r="M20" s="90" t="n"/>
    </row>
    <row r="21" ht="15" customHeight="1" s="68">
      <c r="B21" s="90" t="n"/>
      <c r="C21" s="90" t="n"/>
      <c r="D21" s="91" t="n"/>
      <c r="E21" s="110">
        <f>SUM(F21:K21)</f>
        <v/>
      </c>
      <c r="F21" s="101" t="n"/>
      <c r="G21" s="101" t="n"/>
      <c r="H21" s="101" t="n"/>
      <c r="I21" s="101" t="n"/>
      <c r="J21" s="101" t="n"/>
      <c r="K21" s="101" t="n"/>
      <c r="L21" s="90" t="n"/>
      <c r="M21" s="90" t="n"/>
    </row>
    <row r="22" ht="15" customHeight="1" s="68">
      <c r="B22" s="90" t="n"/>
      <c r="C22" s="90" t="n"/>
      <c r="D22" s="91" t="n"/>
      <c r="E22" s="110">
        <f>SUM(F22:K22)</f>
        <v/>
      </c>
      <c r="F22" s="101" t="n"/>
      <c r="G22" s="101" t="n"/>
      <c r="H22" s="101" t="n"/>
      <c r="I22" s="101" t="n"/>
      <c r="J22" s="101" t="n"/>
      <c r="K22" s="101" t="n"/>
      <c r="L22" s="90" t="n"/>
      <c r="M22" s="90" t="n"/>
    </row>
    <row r="23" ht="15" customHeight="1" s="68">
      <c r="B23" s="90" t="n"/>
      <c r="C23" s="90" t="n"/>
      <c r="D23" s="91" t="n"/>
      <c r="E23" s="110">
        <f>SUM(F23:K23)</f>
        <v/>
      </c>
      <c r="F23" s="101" t="n"/>
      <c r="G23" s="101" t="n"/>
      <c r="H23" s="101" t="n"/>
      <c r="I23" s="101" t="n"/>
      <c r="J23" s="101" t="n"/>
      <c r="K23" s="101" t="n"/>
      <c r="L23" s="90" t="n"/>
      <c r="M23" s="90" t="n"/>
    </row>
    <row r="24" ht="15" customHeight="1" s="68">
      <c r="B24" s="90" t="n"/>
      <c r="C24" s="90" t="n"/>
      <c r="D24" s="91" t="n"/>
      <c r="E24" s="110">
        <f>SUM(F24:K24)</f>
        <v/>
      </c>
      <c r="F24" s="101" t="n"/>
      <c r="G24" s="101" t="n"/>
      <c r="H24" s="101" t="n"/>
      <c r="I24" s="101" t="n"/>
      <c r="J24" s="101" t="n"/>
      <c r="K24" s="101" t="n"/>
      <c r="L24" s="90" t="n"/>
      <c r="M24" s="90" t="n"/>
    </row>
    <row r="25" ht="15" customHeight="1" s="68">
      <c r="B25" s="90" t="n"/>
      <c r="C25" s="90" t="n"/>
      <c r="D25" s="91" t="n"/>
      <c r="E25" s="110">
        <f>SUM(F25:K25)</f>
        <v/>
      </c>
      <c r="F25" s="101" t="n"/>
      <c r="G25" s="101" t="n"/>
      <c r="H25" s="101" t="n"/>
      <c r="I25" s="101" t="n"/>
      <c r="J25" s="101" t="n"/>
      <c r="K25" s="101" t="n"/>
      <c r="L25" s="90" t="n"/>
      <c r="M25" s="90" t="n"/>
    </row>
    <row r="26" ht="15" customHeight="1" s="68">
      <c r="B26" s="90" t="n"/>
      <c r="C26" s="90" t="n"/>
      <c r="D26" s="91" t="n"/>
      <c r="E26" s="110">
        <f>SUM(F26:K26)</f>
        <v/>
      </c>
      <c r="F26" s="101" t="n"/>
      <c r="G26" s="101" t="n"/>
      <c r="H26" s="101" t="n"/>
      <c r="I26" s="101" t="n"/>
      <c r="J26" s="101" t="n"/>
      <c r="K26" s="101" t="n"/>
      <c r="L26" s="90" t="n"/>
      <c r="M26" s="90" t="n"/>
    </row>
    <row r="27" ht="15" customHeight="1" s="68">
      <c r="B27" s="90" t="n"/>
      <c r="C27" s="90" t="n"/>
      <c r="D27" s="91" t="n"/>
      <c r="E27" s="110">
        <f>SUM(F27:K27)</f>
        <v/>
      </c>
      <c r="F27" s="101" t="n"/>
      <c r="G27" s="101" t="n"/>
      <c r="H27" s="101" t="n"/>
      <c r="I27" s="101" t="n"/>
      <c r="J27" s="101" t="n"/>
      <c r="K27" s="101" t="n"/>
      <c r="L27" s="90" t="n"/>
      <c r="M27" s="90" t="n"/>
    </row>
    <row r="28" ht="15" customHeight="1" s="68">
      <c r="B28" s="90" t="n"/>
      <c r="C28" s="90" t="n"/>
      <c r="D28" s="91" t="n"/>
      <c r="E28" s="110">
        <f>SUM(F28:K28)</f>
        <v/>
      </c>
      <c r="F28" s="101" t="n"/>
      <c r="G28" s="101" t="n"/>
      <c r="H28" s="101" t="n"/>
      <c r="I28" s="101" t="n"/>
      <c r="J28" s="101" t="n"/>
      <c r="K28" s="101" t="n"/>
      <c r="L28" s="90" t="n"/>
      <c r="M28" s="90" t="n"/>
    </row>
    <row r="29" ht="15" customHeight="1" s="68">
      <c r="B29" s="90" t="n"/>
      <c r="C29" s="90" t="n"/>
      <c r="D29" s="91" t="n"/>
      <c r="E29" s="110">
        <f>SUM(F29:K29)</f>
        <v/>
      </c>
      <c r="F29" s="101" t="n"/>
      <c r="G29" s="101" t="n"/>
      <c r="H29" s="101" t="n"/>
      <c r="I29" s="101" t="n"/>
      <c r="J29" s="101" t="n"/>
      <c r="K29" s="101" t="n"/>
      <c r="L29" s="90" t="n"/>
      <c r="M29" s="90" t="n"/>
    </row>
    <row r="30" ht="15" customHeight="1" s="68">
      <c r="B30" s="90" t="n"/>
      <c r="C30" s="90" t="n"/>
      <c r="D30" s="91" t="n"/>
      <c r="E30" s="110">
        <f>SUM(F30:K30)</f>
        <v/>
      </c>
      <c r="F30" s="101" t="n"/>
      <c r="G30" s="101" t="n"/>
      <c r="H30" s="101" t="n"/>
      <c r="I30" s="101" t="n"/>
      <c r="J30" s="101" t="n"/>
      <c r="K30" s="101" t="n"/>
      <c r="L30" s="90" t="n"/>
      <c r="M30" s="90" t="n"/>
    </row>
    <row r="31" ht="15" customHeight="1" s="68">
      <c r="B31" s="90" t="n"/>
      <c r="C31" s="90" t="n"/>
      <c r="D31" s="91" t="n"/>
      <c r="E31" s="110">
        <f>SUM(F31:K31)</f>
        <v/>
      </c>
      <c r="F31" s="101" t="n"/>
      <c r="G31" s="101" t="n"/>
      <c r="H31" s="101" t="n"/>
      <c r="I31" s="101" t="n"/>
      <c r="J31" s="101" t="n"/>
      <c r="K31" s="101" t="n"/>
      <c r="L31" s="90" t="n"/>
      <c r="M31" s="90" t="n"/>
    </row>
    <row r="32" ht="15" customHeight="1" s="68">
      <c r="B32" s="90" t="n"/>
      <c r="C32" s="90" t="n"/>
      <c r="D32" s="91" t="n"/>
      <c r="E32" s="110">
        <f>SUM(F32:K32)</f>
        <v/>
      </c>
      <c r="F32" s="101" t="n"/>
      <c r="G32" s="101" t="n"/>
      <c r="H32" s="101" t="n"/>
      <c r="I32" s="101" t="n"/>
      <c r="J32" s="101" t="n"/>
      <c r="K32" s="101" t="n"/>
      <c r="L32" s="90" t="n"/>
      <c r="M32" s="90" t="n"/>
    </row>
    <row r="33" ht="15" customHeight="1" s="68">
      <c r="B33" s="90" t="n"/>
      <c r="C33" s="90" t="n"/>
      <c r="D33" s="91" t="n"/>
      <c r="E33" s="110">
        <f>SUM(F33:K33)</f>
        <v/>
      </c>
      <c r="F33" s="101" t="n"/>
      <c r="G33" s="101" t="n"/>
      <c r="H33" s="101" t="n"/>
      <c r="I33" s="101" t="n"/>
      <c r="J33" s="101" t="n"/>
      <c r="K33" s="101" t="n"/>
      <c r="L33" s="90" t="n"/>
      <c r="M33" s="90" t="n"/>
    </row>
    <row r="34" ht="15" customHeight="1" s="68">
      <c r="B34" s="90" t="n"/>
      <c r="C34" s="90" t="n"/>
      <c r="D34" s="91" t="n"/>
      <c r="E34" s="110">
        <f>SUM(F34:K34)</f>
        <v/>
      </c>
      <c r="F34" s="101" t="n"/>
      <c r="G34" s="101" t="n"/>
      <c r="H34" s="101" t="n"/>
      <c r="I34" s="101" t="n"/>
      <c r="J34" s="101" t="n"/>
      <c r="K34" s="101" t="n"/>
      <c r="L34" s="90" t="n"/>
      <c r="M34" s="90" t="n"/>
    </row>
    <row r="35" ht="15" customHeight="1" s="68">
      <c r="B35" s="90" t="n"/>
      <c r="C35" s="90" t="n"/>
      <c r="D35" s="91" t="n"/>
      <c r="E35" s="110">
        <f>SUM(F35:K35)</f>
        <v/>
      </c>
      <c r="F35" s="101" t="n"/>
      <c r="G35" s="101" t="n"/>
      <c r="H35" s="101" t="n"/>
      <c r="I35" s="101" t="n"/>
      <c r="J35" s="101" t="n"/>
      <c r="K35" s="101" t="n"/>
      <c r="L35" s="90" t="n"/>
      <c r="M35" s="90" t="n"/>
    </row>
    <row r="36" ht="15" customHeight="1" s="68">
      <c r="B36" s="90" t="n"/>
      <c r="C36" s="90" t="n"/>
      <c r="D36" s="91" t="n"/>
      <c r="E36" s="110">
        <f>SUM(F36:K36)</f>
        <v/>
      </c>
      <c r="F36" s="101" t="n"/>
      <c r="G36" s="101" t="n"/>
      <c r="H36" s="101" t="n"/>
      <c r="I36" s="101" t="n"/>
      <c r="J36" s="101" t="n"/>
      <c r="K36" s="101" t="n"/>
      <c r="L36" s="90" t="n"/>
      <c r="M36" s="90" t="n"/>
    </row>
    <row r="37" ht="15" customHeight="1" s="68">
      <c r="B37" s="128" t="inlineStr">
        <is>
          <t>TOTAL</t>
        </is>
      </c>
      <c r="E37" s="113">
        <f>SUM(E19:E36)</f>
        <v/>
      </c>
      <c r="F37" s="113">
        <f>SUM(F19:F36)</f>
        <v/>
      </c>
      <c r="G37" s="113">
        <f>SUM(G19:G36)</f>
        <v/>
      </c>
      <c r="H37" s="113">
        <f>SUM(H19:H36)</f>
        <v/>
      </c>
      <c r="I37" s="113">
        <f>SUM(I19:I36)</f>
        <v/>
      </c>
      <c r="J37" s="113">
        <f>SUM(J19:J36)</f>
        <v/>
      </c>
      <c r="K37" s="113">
        <f>SUM(K19:K36)</f>
        <v/>
      </c>
    </row>
    <row r="38" ht="15" customHeight="1" s="68">
      <c r="B38" s="115" t="inlineStr">
        <is>
          <t>Encours échu depuis plus de 90 jours</t>
        </is>
      </c>
      <c r="E38" s="103">
        <f>J37+K37</f>
        <v/>
      </c>
    </row>
    <row r="39" ht="15" customHeight="1" s="68">
      <c r="B39" s="89" t="inlineStr">
        <is>
          <t>Part de l'encours total</t>
        </is>
      </c>
      <c r="E39" s="109">
        <f>IFERROR(E38/E37,0)</f>
        <v/>
      </c>
      <c r="L39" s="105" t="inlineStr">
        <is>
          <t>Au-delà de 10 %, le recouvrement doit devenir un point fixe de la revue mensuelle.</t>
        </is>
      </c>
    </row>
  </sheetData>
  <mergeCells count="3">
    <mergeCell ref="A4:M4"/>
    <mergeCell ref="A1:M1"/>
    <mergeCell ref="A17:M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C00000"/>
    <outlinePr summaryBelow="1" summaryRight="1"/>
    <pageSetUpPr fitToPage="0"/>
  </sheetPr>
  <dimension ref="A1:L3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6" customWidth="1" style="67" min="2" max="2"/>
    <col width="16" customWidth="1" style="67" min="3" max="3"/>
    <col width="30" customWidth="1" style="67" min="4" max="4"/>
    <col width="14" customWidth="1" style="67" min="5" max="5"/>
    <col width="12" customWidth="1" style="67" min="6" max="6"/>
    <col width="14" customWidth="1" style="67" min="7" max="10"/>
    <col width="18" customWidth="1" style="67" min="11" max="11"/>
    <col width="40" customWidth="1" style="67" min="12" max="12"/>
  </cols>
  <sheetData>
    <row r="1" ht="25.5" customHeight="1" s="68">
      <c r="A1" s="69" t="inlineStr">
        <is>
          <t>11 - RISQUES ET OPPORTUNITÉS</t>
        </is>
      </c>
    </row>
    <row r="2" ht="15" customHeight="1" s="68">
      <c r="A2" s="87" t="inlineStr">
        <is>
          <t>Ce qui n'est pas encore dans le budget mais qui peut y entrer. Pondéré, chiffre, pilote.</t>
        </is>
      </c>
    </row>
    <row r="4" ht="18" customHeight="1" s="68">
      <c r="A4" s="88" t="inlineStr">
        <is>
          <t>À. RISQUES IDENTIFIÉS</t>
        </is>
      </c>
    </row>
    <row r="5" ht="43.5" customHeight="1" s="68">
      <c r="A5" s="73" t="n"/>
      <c r="B5" s="73" t="inlineStr">
        <is>
          <t>Description du risque</t>
        </is>
      </c>
      <c r="C5" s="73" t="inlineStr">
        <is>
          <t>N° de chantier</t>
        </is>
      </c>
      <c r="D5" s="73" t="inlineStr">
        <is>
          <t>Chantier / tiers concerne</t>
        </is>
      </c>
      <c r="E5" s="73" t="inlineStr">
        <is>
          <t>Montant brut estimé (k€)</t>
        </is>
      </c>
      <c r="F5" s="73" t="inlineStr">
        <is>
          <t>Probabilité</t>
        </is>
      </c>
      <c r="G5" s="73" t="inlineStr">
        <is>
          <t>Risque pondéré (k€)</t>
        </is>
      </c>
      <c r="H5" s="73" t="inlineStr">
        <is>
          <t>Provision constituée à la clôture (k€)</t>
        </is>
      </c>
      <c r="I5" s="73" t="inlineStr">
        <is>
          <t>Provision à l'ouverture (k€)</t>
        </is>
      </c>
      <c r="J5" s="73" t="inlineStr">
        <is>
          <t>Variation de l'exercice (k€)</t>
        </is>
      </c>
      <c r="K5" s="73" t="inlineStr">
        <is>
          <t>Nature</t>
        </is>
      </c>
      <c r="L5" s="73" t="inlineStr">
        <is>
          <t>Mesures et actions engagées</t>
        </is>
      </c>
    </row>
    <row r="6" ht="15" customHeight="1" s="68">
      <c r="B6" s="90" t="inlineStr">
        <is>
          <t>Pénalités de retard - chantier retardé par un aléas de sol</t>
        </is>
      </c>
      <c r="C6" s="90" t="inlineStr">
        <is>
          <t>[n°]</t>
        </is>
      </c>
      <c r="D6" s="90" t="inlineStr">
        <is>
          <t>[Nom du chantier]</t>
        </is>
      </c>
      <c r="E6" s="101" t="n">
        <v>60</v>
      </c>
      <c r="F6" s="108" t="n">
        <v>0.5</v>
      </c>
      <c r="G6" s="110">
        <f>E6*F6</f>
        <v/>
      </c>
      <c r="H6" s="101" t="n">
        <v>30</v>
      </c>
      <c r="I6" s="101" t="n"/>
      <c r="J6" s="110">
        <f>H6-I6</f>
        <v/>
      </c>
      <c r="K6" s="90" t="inlineStr">
        <is>
          <t>Contractuel</t>
        </is>
      </c>
      <c r="L6" s="90" t="inlineStr">
        <is>
          <t>Mémoire en réclamation déposé - expertise géotechnique en cours</t>
        </is>
      </c>
    </row>
    <row r="7" ht="15" customHeight="1" s="68">
      <c r="B7" s="90" t="n"/>
      <c r="C7" s="90" t="n"/>
      <c r="D7" s="90" t="n"/>
      <c r="E7" s="101" t="n"/>
      <c r="F7" s="108" t="n"/>
      <c r="G7" s="110">
        <f>E7*F7</f>
        <v/>
      </c>
      <c r="H7" s="101" t="n"/>
      <c r="I7" s="101" t="n"/>
      <c r="J7" s="110">
        <f>H7-I7</f>
        <v/>
      </c>
      <c r="K7" s="90" t="n"/>
      <c r="L7" s="90" t="n"/>
    </row>
    <row r="8" ht="15" customHeight="1" s="68">
      <c r="B8" s="90" t="n"/>
      <c r="C8" s="90" t="n"/>
      <c r="D8" s="90" t="n"/>
      <c r="E8" s="101" t="n"/>
      <c r="F8" s="108" t="n"/>
      <c r="G8" s="110">
        <f>E8*F8</f>
        <v/>
      </c>
      <c r="H8" s="101" t="n"/>
      <c r="I8" s="101" t="n"/>
      <c r="J8" s="110">
        <f>H8-I8</f>
        <v/>
      </c>
      <c r="K8" s="90" t="n"/>
      <c r="L8" s="90" t="n"/>
    </row>
    <row r="9" ht="15" customHeight="1" s="68">
      <c r="B9" s="90" t="n"/>
      <c r="C9" s="90" t="n"/>
      <c r="D9" s="90" t="n"/>
      <c r="E9" s="101" t="n"/>
      <c r="F9" s="108" t="n"/>
      <c r="G9" s="110">
        <f>E9*F9</f>
        <v/>
      </c>
      <c r="H9" s="101" t="n"/>
      <c r="I9" s="101" t="n"/>
      <c r="J9" s="110">
        <f>H9-I9</f>
        <v/>
      </c>
      <c r="K9" s="90" t="n"/>
      <c r="L9" s="90" t="n"/>
    </row>
    <row r="10" ht="15" customHeight="1" s="68">
      <c r="B10" s="90" t="n"/>
      <c r="C10" s="90" t="n"/>
      <c r="D10" s="90" t="n"/>
      <c r="E10" s="101" t="n"/>
      <c r="F10" s="108" t="n"/>
      <c r="G10" s="110">
        <f>E10*F10</f>
        <v/>
      </c>
      <c r="H10" s="101" t="n"/>
      <c r="I10" s="101" t="n"/>
      <c r="J10" s="110">
        <f>H10-I10</f>
        <v/>
      </c>
      <c r="K10" s="90" t="n"/>
      <c r="L10" s="90" t="n"/>
    </row>
    <row r="11" ht="15" customHeight="1" s="68">
      <c r="B11" s="90" t="n"/>
      <c r="C11" s="90" t="n"/>
      <c r="D11" s="90" t="n"/>
      <c r="E11" s="101" t="n"/>
      <c r="F11" s="108" t="n"/>
      <c r="G11" s="110">
        <f>E11*F11</f>
        <v/>
      </c>
      <c r="H11" s="101" t="n"/>
      <c r="I11" s="101" t="n"/>
      <c r="J11" s="110">
        <f>H11-I11</f>
        <v/>
      </c>
      <c r="K11" s="90" t="n"/>
      <c r="L11" s="90" t="n"/>
    </row>
    <row r="12" ht="15" customHeight="1" s="68">
      <c r="B12" s="90" t="n"/>
      <c r="C12" s="90" t="n"/>
      <c r="D12" s="90" t="n"/>
      <c r="E12" s="101" t="n"/>
      <c r="F12" s="108" t="n"/>
      <c r="G12" s="110">
        <f>E12*F12</f>
        <v/>
      </c>
      <c r="H12" s="101" t="n"/>
      <c r="I12" s="101" t="n"/>
      <c r="J12" s="110">
        <f>H12-I12</f>
        <v/>
      </c>
      <c r="K12" s="90" t="n"/>
      <c r="L12" s="90" t="n"/>
    </row>
    <row r="13" ht="15" customHeight="1" s="68">
      <c r="B13" s="90" t="n"/>
      <c r="C13" s="90" t="n"/>
      <c r="D13" s="90" t="n"/>
      <c r="E13" s="101" t="n"/>
      <c r="F13" s="108" t="n"/>
      <c r="G13" s="110">
        <f>E13*F13</f>
        <v/>
      </c>
      <c r="H13" s="101" t="n"/>
      <c r="I13" s="101" t="n"/>
      <c r="J13" s="110">
        <f>H13-I13</f>
        <v/>
      </c>
      <c r="K13" s="90" t="n"/>
      <c r="L13" s="90" t="n"/>
    </row>
    <row r="14" ht="15" customHeight="1" s="68">
      <c r="B14" s="90" t="n"/>
      <c r="C14" s="90" t="n"/>
      <c r="D14" s="90" t="n"/>
      <c r="E14" s="101" t="n"/>
      <c r="F14" s="108" t="n"/>
      <c r="G14" s="110">
        <f>E14*F14</f>
        <v/>
      </c>
      <c r="H14" s="101" t="n"/>
      <c r="I14" s="101" t="n"/>
      <c r="J14" s="110">
        <f>H14-I14</f>
        <v/>
      </c>
      <c r="K14" s="90" t="n"/>
      <c r="L14" s="90" t="n"/>
    </row>
    <row r="15" ht="15" customHeight="1" s="68">
      <c r="B15" s="90" t="n"/>
      <c r="C15" s="90" t="n"/>
      <c r="D15" s="90" t="n"/>
      <c r="E15" s="101" t="n"/>
      <c r="F15" s="108" t="n"/>
      <c r="G15" s="110">
        <f>E15*F15</f>
        <v/>
      </c>
      <c r="H15" s="101" t="n"/>
      <c r="I15" s="101" t="n"/>
      <c r="J15" s="110">
        <f>H15-I15</f>
        <v/>
      </c>
      <c r="K15" s="90" t="n"/>
      <c r="L15" s="90" t="n"/>
    </row>
    <row r="16" ht="15" customHeight="1" s="68">
      <c r="B16" s="128" t="inlineStr">
        <is>
          <t>TOTAL RISQUES</t>
        </is>
      </c>
      <c r="E16" s="113">
        <f>SUM(E6:E15)</f>
        <v/>
      </c>
      <c r="G16" s="113">
        <f>SUM(G6:G15)</f>
        <v/>
      </c>
      <c r="H16" s="113">
        <f>SUM(H6:H15)</f>
        <v/>
      </c>
      <c r="I16" s="113">
        <f>SUM(I6:I15)</f>
        <v/>
      </c>
      <c r="J16" s="113">
        <f>SUM(J6:J15)</f>
        <v/>
      </c>
    </row>
    <row r="17" ht="15" customHeight="1" s="68">
      <c r="B17" s="89" t="inlineStr">
        <is>
          <t>Couverture des risques pondérés par les provisions</t>
        </is>
      </c>
      <c r="G17" s="109">
        <f>IFERROR(H16/G16,0)</f>
        <v/>
      </c>
      <c r="L17" s="105" t="inlineStr">
        <is>
          <t>En dessous de 100 %, une part du risque n'est pas provisionnée : elle pèse sur le résultat futur.</t>
        </is>
      </c>
    </row>
    <row r="19" ht="18" customHeight="1" s="68">
      <c r="A19" s="88" t="inlineStr">
        <is>
          <t>B. OPPORTUNITÉS IDENTIFIÉES</t>
        </is>
      </c>
    </row>
    <row r="20" ht="43.5" customHeight="1" s="68">
      <c r="A20" s="73" t="n"/>
      <c r="B20" s="73" t="inlineStr">
        <is>
          <t>Description de l'opportunité</t>
        </is>
      </c>
      <c r="C20" s="73" t="inlineStr">
        <is>
          <t>N° de chantier</t>
        </is>
      </c>
      <c r="D20" s="73" t="inlineStr">
        <is>
          <t>Chantier / client concerne</t>
        </is>
      </c>
      <c r="E20" s="73" t="inlineStr">
        <is>
          <t>Montant brut estimé (k€)</t>
        </is>
      </c>
      <c r="F20" s="73" t="inlineStr">
        <is>
          <t>Probabilité</t>
        </is>
      </c>
      <c r="G20" s="73" t="inlineStr">
        <is>
          <t>Opportunité pondérée (k€)</t>
        </is>
      </c>
      <c r="H20" s="73" t="inlineStr">
        <is>
          <t>Dont acquis non pris en résultat (k€)</t>
        </is>
      </c>
      <c r="I20" s="73" t="n"/>
      <c r="J20" s="73" t="n"/>
      <c r="K20" s="73" t="inlineStr">
        <is>
          <t>Nature</t>
        </is>
      </c>
      <c r="L20" s="73" t="inlineStr">
        <is>
          <t>Actions à mener</t>
        </is>
      </c>
    </row>
    <row r="21" ht="15" customHeight="1" s="68">
      <c r="B21" s="90" t="inlineStr">
        <is>
          <t>Travaux supplémentaires commandés non encore valorisés</t>
        </is>
      </c>
      <c r="C21" s="90" t="n"/>
      <c r="D21" s="90" t="n"/>
      <c r="E21" s="101" t="n">
        <v>45</v>
      </c>
      <c r="F21" s="108" t="n">
        <v>0.7</v>
      </c>
      <c r="G21" s="110">
        <f>E21*F21</f>
        <v/>
      </c>
      <c r="H21" s="101" t="n"/>
      <c r="K21" s="90" t="n"/>
      <c r="L21" s="90" t="inlineStr">
        <is>
          <t>Faire notifier l'avenant avant la clôture</t>
        </is>
      </c>
    </row>
    <row r="22" ht="15" customHeight="1" s="68">
      <c r="B22" s="90" t="n"/>
      <c r="C22" s="90" t="n"/>
      <c r="D22" s="90" t="n"/>
      <c r="E22" s="101" t="n"/>
      <c r="F22" s="108" t="n"/>
      <c r="G22" s="110">
        <f>E22*F22</f>
        <v/>
      </c>
      <c r="H22" s="101" t="n"/>
      <c r="K22" s="90" t="n"/>
      <c r="L22" s="90" t="n"/>
    </row>
    <row r="23" ht="15" customHeight="1" s="68">
      <c r="B23" s="90" t="n"/>
      <c r="C23" s="90" t="n"/>
      <c r="D23" s="90" t="n"/>
      <c r="E23" s="101" t="n"/>
      <c r="F23" s="108" t="n"/>
      <c r="G23" s="110">
        <f>E23*F23</f>
        <v/>
      </c>
      <c r="H23" s="101" t="n"/>
      <c r="K23" s="90" t="n"/>
      <c r="L23" s="90" t="n"/>
    </row>
    <row r="24" ht="15" customHeight="1" s="68">
      <c r="B24" s="90" t="n"/>
      <c r="C24" s="90" t="n"/>
      <c r="D24" s="90" t="n"/>
      <c r="E24" s="101" t="n"/>
      <c r="F24" s="108" t="n"/>
      <c r="G24" s="110">
        <f>E24*F24</f>
        <v/>
      </c>
      <c r="H24" s="101" t="n"/>
      <c r="K24" s="90" t="n"/>
      <c r="L24" s="90" t="n"/>
    </row>
    <row r="25" ht="15" customHeight="1" s="68">
      <c r="B25" s="90" t="n"/>
      <c r="C25" s="90" t="n"/>
      <c r="D25" s="90" t="n"/>
      <c r="E25" s="101" t="n"/>
      <c r="F25" s="108" t="n"/>
      <c r="G25" s="110">
        <f>E25*F25</f>
        <v/>
      </c>
      <c r="H25" s="101" t="n"/>
      <c r="K25" s="90" t="n"/>
      <c r="L25" s="90" t="n"/>
    </row>
    <row r="26" ht="15" customHeight="1" s="68">
      <c r="B26" s="90" t="n"/>
      <c r="C26" s="90" t="n"/>
      <c r="D26" s="90" t="n"/>
      <c r="E26" s="101" t="n"/>
      <c r="F26" s="108" t="n"/>
      <c r="G26" s="110">
        <f>E26*F26</f>
        <v/>
      </c>
      <c r="H26" s="101" t="n"/>
      <c r="K26" s="90" t="n"/>
      <c r="L26" s="90" t="n"/>
    </row>
    <row r="27" ht="15" customHeight="1" s="68">
      <c r="B27" s="90" t="n"/>
      <c r="C27" s="90" t="n"/>
      <c r="D27" s="90" t="n"/>
      <c r="E27" s="101" t="n"/>
      <c r="F27" s="108" t="n"/>
      <c r="G27" s="110">
        <f>E27*F27</f>
        <v/>
      </c>
      <c r="H27" s="101" t="n"/>
      <c r="K27" s="90" t="n"/>
      <c r="L27" s="90" t="n"/>
    </row>
    <row r="28" ht="15" customHeight="1" s="68">
      <c r="B28" s="90" t="n"/>
      <c r="C28" s="90" t="n"/>
      <c r="D28" s="90" t="n"/>
      <c r="E28" s="101" t="n"/>
      <c r="F28" s="108" t="n"/>
      <c r="G28" s="110">
        <f>E28*F28</f>
        <v/>
      </c>
      <c r="H28" s="101" t="n"/>
      <c r="K28" s="90" t="n"/>
      <c r="L28" s="90" t="n"/>
    </row>
    <row r="29" ht="15" customHeight="1" s="68">
      <c r="B29" s="128" t="inlineStr">
        <is>
          <t>TOTAL OPPORTUNITÉS</t>
        </is>
      </c>
      <c r="E29" s="113">
        <f>SUM(E21:E28)</f>
        <v/>
      </c>
      <c r="G29" s="113">
        <f>SUM(G21:G28)</f>
        <v/>
      </c>
      <c r="H29" s="113">
        <f>SUM(H21:H28)</f>
        <v/>
      </c>
    </row>
    <row r="31" ht="18" customHeight="1" s="68">
      <c r="A31" s="88" t="inlineStr">
        <is>
          <t>C. EXPOSITION NETTE</t>
        </is>
      </c>
    </row>
    <row r="32" ht="15" customHeight="1" s="68">
      <c r="B32" s="116" t="inlineStr">
        <is>
          <t>Risques pondérés - opportunités pondérées (k€)</t>
        </is>
      </c>
      <c r="G32" s="103">
        <f>G16-G29</f>
        <v/>
      </c>
    </row>
    <row r="33" ht="15" customHeight="1" s="68">
      <c r="B33" s="89" t="inlineStr">
        <is>
          <t>Exposition nette rapportée au résultat d'exploitation budgété</t>
        </is>
      </c>
      <c r="G33" s="109">
        <f>IFERROR(G32/'08 - Compte de résultat'!G16,0)</f>
        <v/>
      </c>
      <c r="L33" s="105" t="inlineStr">
        <is>
          <t>Si l'exposition dépasse le résultat budgété, le budget n'a pas de marge de sécurité.</t>
        </is>
      </c>
    </row>
  </sheetData>
  <mergeCells count="4">
    <mergeCell ref="A19:L19"/>
    <mergeCell ref="A31:L31"/>
    <mergeCell ref="A1:L1"/>
    <mergeCell ref="A4:L4"/>
  </mergeCells>
  <dataValidations count="1">
    <dataValidation sqref="K6:K15" showDropDown="0" showInputMessage="0" showErrorMessage="0" allowBlank="1" type="list" errorStyle="stop" operator="between">
      <formula1>"Contractuel,Juridique,Technique,RH,Client / solvabilite,Fournisseur,Assurance,Autre"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J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34" customWidth="1" style="67" min="2" max="3"/>
    <col width="14" customWidth="1" style="67" min="4" max="4"/>
    <col width="12" customWidth="1" style="67" min="5" max="5"/>
    <col width="20" customWidth="1" style="67" min="6" max="6"/>
    <col width="12" customWidth="1" style="67" min="7" max="7"/>
    <col width="14" customWidth="1" style="67" min="8" max="9"/>
    <col width="36" customWidth="1" style="67" min="10" max="10"/>
  </cols>
  <sheetData>
    <row r="1" ht="25.5" customHeight="1" s="68">
      <c r="A1" s="69" t="inlineStr">
        <is>
          <t>12 - BUDGET D'INVESTISSEMENT</t>
        </is>
      </c>
    </row>
    <row r="2" ht="15" customHeight="1" s="68">
      <c r="A2" s="87" t="inlineStr">
        <is>
          <t>Le matériel fait la productivité du TP. L'investissement se justifie, se finance et s'amortit.</t>
        </is>
      </c>
    </row>
    <row r="4" ht="43.5" customHeight="1" s="68">
      <c r="A4" s="73" t="n"/>
      <c r="B4" s="73" t="inlineStr">
        <is>
          <t>Catégorie</t>
        </is>
      </c>
      <c r="C4" s="73" t="inlineStr">
        <is>
          <t>Désignation</t>
        </is>
      </c>
      <c r="D4" s="73" t="inlineStr">
        <is>
          <t>Montant (k€)</t>
        </is>
      </c>
      <c r="E4" s="73" t="inlineStr">
        <is>
          <t>Mois prévu</t>
        </is>
      </c>
      <c r="F4" s="73" t="inlineStr">
        <is>
          <t>Mode de financement</t>
        </is>
      </c>
      <c r="G4" s="73" t="inlineStr">
        <is>
          <t>Durée d'amortissement (ans)</t>
        </is>
      </c>
      <c r="H4" s="73" t="inlineStr">
        <is>
          <t>Dotation aux amortissements N+1 (k€)</t>
        </is>
      </c>
      <c r="I4" s="73" t="inlineStr">
        <is>
          <t>Décaissement N+1 (k€)</t>
        </is>
      </c>
      <c r="J4" s="73" t="inlineStr">
        <is>
          <t>Justification / gain attendu</t>
        </is>
      </c>
    </row>
    <row r="5" ht="15" customHeight="1" s="68">
      <c r="B5" s="90" t="inlineStr">
        <is>
          <t>Matériel de chantier</t>
        </is>
      </c>
      <c r="C5" s="90" t="inlineStr">
        <is>
          <t>Pelle sur chenilles 14 t (renouvellement)</t>
        </is>
      </c>
      <c r="D5" s="101" t="n">
        <v>165</v>
      </c>
      <c r="E5" s="130" t="n"/>
      <c r="F5" s="90" t="inlineStr">
        <is>
          <t>Crédit-bail</t>
        </is>
      </c>
      <c r="G5" s="101" t="n">
        <v>7</v>
      </c>
      <c r="H5" s="110">
        <f>IFERROR(D5/G5,0)</f>
        <v/>
      </c>
      <c r="I5" s="101" t="n">
        <v>165</v>
      </c>
      <c r="J5" s="90" t="n"/>
    </row>
    <row r="6" ht="15" customHeight="1" s="68">
      <c r="B6" s="90" t="inlineStr">
        <is>
          <t>Matériel de transport</t>
        </is>
      </c>
      <c r="C6" s="90" t="inlineStr">
        <is>
          <t>2 fourgons utilitaires</t>
        </is>
      </c>
      <c r="D6" s="101" t="n">
        <v>68</v>
      </c>
      <c r="E6" s="130" t="n"/>
      <c r="F6" s="90" t="inlineStr">
        <is>
          <t>Location longue durée</t>
        </is>
      </c>
      <c r="G6" s="101" t="n">
        <v>5</v>
      </c>
      <c r="H6" s="110">
        <f>IFERROR(D6/G6,0)</f>
        <v/>
      </c>
      <c r="I6" s="101" t="n">
        <v>0</v>
      </c>
      <c r="J6" s="90" t="n"/>
    </row>
    <row r="7" ht="15" customHeight="1" s="68">
      <c r="B7" s="90" t="inlineStr">
        <is>
          <t>Informatique et logiciels</t>
        </is>
      </c>
      <c r="C7" s="90" t="inlineStr">
        <is>
          <t>Logiciel de gestion de chantier et pointage mobile</t>
        </is>
      </c>
      <c r="D7" s="101" t="n">
        <v>32</v>
      </c>
      <c r="E7" s="130" t="n"/>
      <c r="F7" s="90" t="inlineStr">
        <is>
          <t>Autofinancement</t>
        </is>
      </c>
      <c r="G7" s="101" t="n">
        <v>3</v>
      </c>
      <c r="H7" s="110">
        <f>IFERROR(D7/G7,0)</f>
        <v/>
      </c>
      <c r="I7" s="101" t="n">
        <v>32</v>
      </c>
      <c r="J7" s="90" t="n"/>
    </row>
    <row r="8" ht="15" customHeight="1" s="68">
      <c r="B8" s="90" t="inlineStr">
        <is>
          <t>Outillage</t>
        </is>
      </c>
      <c r="C8" s="90" t="inlineStr">
        <is>
          <t>Renouvellement outillage et petit matériel</t>
        </is>
      </c>
      <c r="D8" s="101" t="n">
        <v>24</v>
      </c>
      <c r="E8" s="130" t="n"/>
      <c r="F8" s="90" t="inlineStr">
        <is>
          <t>Autofinancement</t>
        </is>
      </c>
      <c r="G8" s="101" t="n">
        <v>5</v>
      </c>
      <c r="H8" s="110">
        <f>IFERROR(D8/G8,0)</f>
        <v/>
      </c>
      <c r="I8" s="101" t="n">
        <v>24</v>
      </c>
      <c r="J8" s="90" t="n"/>
    </row>
    <row r="9" ht="15" customHeight="1" s="68">
      <c r="B9" s="90" t="inlineStr">
        <is>
          <t>Matériel de chantier</t>
        </is>
      </c>
      <c r="C9" s="90" t="inlineStr">
        <is>
          <t>Station topo GNSS</t>
        </is>
      </c>
      <c r="D9" s="101" t="n">
        <v>28</v>
      </c>
      <c r="E9" s="130" t="n"/>
      <c r="F9" s="90" t="inlineStr">
        <is>
          <t>Autofinancement</t>
        </is>
      </c>
      <c r="G9" s="101" t="n">
        <v>5</v>
      </c>
      <c r="H9" s="110">
        <f>IFERROR(D9/G9,0)</f>
        <v/>
      </c>
      <c r="I9" s="101" t="n">
        <v>28</v>
      </c>
      <c r="J9" s="90" t="n"/>
    </row>
    <row r="10" ht="15" customHeight="1" s="68">
      <c r="B10" s="90" t="n"/>
      <c r="C10" s="90" t="n"/>
      <c r="D10" s="101" t="n"/>
      <c r="E10" s="130" t="n"/>
      <c r="F10" s="90" t="n"/>
      <c r="G10" s="101" t="n"/>
      <c r="H10" s="110">
        <f>IFERROR(D10/G10,0)</f>
        <v/>
      </c>
      <c r="I10" s="101" t="n"/>
      <c r="J10" s="90" t="n"/>
    </row>
    <row r="11" ht="15" customHeight="1" s="68">
      <c r="B11" s="90" t="n"/>
      <c r="C11" s="90" t="n"/>
      <c r="D11" s="101" t="n"/>
      <c r="E11" s="130" t="n"/>
      <c r="F11" s="90" t="n"/>
      <c r="G11" s="101" t="n"/>
      <c r="H11" s="110">
        <f>IFERROR(D11/G11,0)</f>
        <v/>
      </c>
      <c r="I11" s="101" t="n"/>
      <c r="J11" s="90" t="n"/>
    </row>
    <row r="12" ht="15" customHeight="1" s="68">
      <c r="B12" s="90" t="n"/>
      <c r="C12" s="90" t="n"/>
      <c r="D12" s="101" t="n"/>
      <c r="E12" s="130" t="n"/>
      <c r="F12" s="90" t="n"/>
      <c r="G12" s="101" t="n"/>
      <c r="H12" s="110">
        <f>IFERROR(D12/G12,0)</f>
        <v/>
      </c>
      <c r="I12" s="101" t="n"/>
      <c r="J12" s="90" t="n"/>
    </row>
    <row r="13" ht="15" customHeight="1" s="68">
      <c r="B13" s="90" t="n"/>
      <c r="C13" s="90" t="n"/>
      <c r="D13" s="101" t="n"/>
      <c r="E13" s="130" t="n"/>
      <c r="F13" s="90" t="n"/>
      <c r="G13" s="101" t="n"/>
      <c r="H13" s="110">
        <f>IFERROR(D13/G13,0)</f>
        <v/>
      </c>
      <c r="I13" s="101" t="n"/>
      <c r="J13" s="90" t="n"/>
    </row>
    <row r="14" ht="15" customHeight="1" s="68">
      <c r="B14" s="90" t="n"/>
      <c r="C14" s="90" t="n"/>
      <c r="D14" s="101" t="n"/>
      <c r="E14" s="130" t="n"/>
      <c r="F14" s="90" t="n"/>
      <c r="G14" s="101" t="n"/>
      <c r="H14" s="110">
        <f>IFERROR(D14/G14,0)</f>
        <v/>
      </c>
      <c r="I14" s="101" t="n"/>
      <c r="J14" s="90" t="n"/>
    </row>
    <row r="15" ht="15" customHeight="1" s="68">
      <c r="B15" s="128" t="inlineStr">
        <is>
          <t>TOTAL</t>
        </is>
      </c>
      <c r="D15" s="113">
        <f>SUM(D5:D14)</f>
        <v/>
      </c>
      <c r="H15" s="113">
        <f>SUM(H5:H14)</f>
        <v/>
      </c>
      <c r="I15" s="113">
        <f>SUM(I5:I14)</f>
        <v/>
      </c>
    </row>
    <row r="16" ht="15" customHeight="1" s="68">
      <c r="B16" s="89" t="inlineStr">
        <is>
          <t>Investissements rapportés à la production</t>
        </is>
      </c>
      <c r="D16" s="109">
        <f>IFERROR(D15/'01 - Paramètres'!$C$22,0)</f>
        <v/>
      </c>
      <c r="J16" s="87" t="inlineStr">
        <is>
          <t>À comparer à vos exercices antérieurs et au rythme de renouvellement de votre parc.</t>
        </is>
      </c>
    </row>
    <row r="17" ht="15" customHeight="1" s="68">
      <c r="B17" s="89" t="inlineStr">
        <is>
          <t>Amortissements existants (matériel déjà au bilan)</t>
        </is>
      </c>
      <c r="H17" s="101" t="n">
        <v>420</v>
      </c>
    </row>
    <row r="18" ht="15" customHeight="1" s="68">
      <c r="B18" s="116" t="inlineStr">
        <is>
          <t>TOTAL DOTATIONS AUX AMORTISSEMENTS N+1</t>
        </is>
      </c>
      <c r="H18" s="113">
        <f>H15+H17</f>
        <v/>
      </c>
    </row>
    <row r="20" ht="18" customHeight="1" s="68">
      <c r="A20" s="88" t="inlineStr">
        <is>
          <t>PLAN PLURIANNUEL INDICATIF</t>
        </is>
      </c>
    </row>
    <row r="21" ht="18" customHeight="1" s="68">
      <c r="A21" s="73" t="n"/>
      <c r="B21" s="73" t="n"/>
      <c r="C21" s="73" t="inlineStr">
        <is>
          <t>N+1</t>
        </is>
      </c>
      <c r="D21" s="73" t="inlineStr">
        <is>
          <t>N+2</t>
        </is>
      </c>
      <c r="E21" s="73" t="inlineStr">
        <is>
          <t>N+3</t>
        </is>
      </c>
      <c r="F21" s="73" t="inlineStr">
        <is>
          <t>N+4</t>
        </is>
      </c>
      <c r="G21" s="73" t="inlineStr">
        <is>
          <t>N+5</t>
        </is>
      </c>
      <c r="H21" s="73" t="n"/>
      <c r="I21" s="73" t="n"/>
      <c r="J21" s="73" t="n"/>
    </row>
    <row r="22" ht="15" customHeight="1" s="68">
      <c r="B22" s="89" t="inlineStr">
        <is>
          <t>Enveloppe d'investissement (k€)</t>
        </is>
      </c>
      <c r="C22" s="102">
        <f>D15</f>
        <v/>
      </c>
      <c r="D22" s="101" t="n"/>
      <c r="E22" s="101" t="n"/>
      <c r="F22" s="101" t="n"/>
      <c r="G22" s="101" t="n"/>
    </row>
    <row r="23" ht="15" customHeight="1" s="68">
      <c r="B23" s="89" t="inlineStr">
        <is>
          <t>Dont renouvellement (%)</t>
        </is>
      </c>
      <c r="C23" s="108" t="n"/>
      <c r="D23" s="108" t="n"/>
      <c r="E23" s="108" t="n"/>
      <c r="F23" s="108" t="n"/>
      <c r="G23" s="108" t="n"/>
    </row>
  </sheetData>
  <mergeCells count="2">
    <mergeCell ref="A1:J1"/>
    <mergeCell ref="A20:J20"/>
  </mergeCells>
  <dataValidations count="2">
    <dataValidation sqref="F5:F14" showDropDown="0" showInputMessage="0" showErrorMessage="0" allowBlank="1" type="list" errorStyle="stop" operator="between">
      <formula1>"Autofinancement,Emprunt,Credit-bail,Location longue duree"</formula1>
      <formula2>0</formula2>
    </dataValidation>
    <dataValidation sqref="B5:B14" showDropDown="0" showInputMessage="0" showErrorMessage="0" allowBlank="1" type="list" errorStyle="stop" operator="between">
      <formula1>"Materiel de chantier,Materiel de transport,Outillage,Informatique et logiciels,Locaux et agencements,Materiel de bureau"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P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0" customWidth="1" style="67" min="2" max="2"/>
    <col width="11" customWidth="1" style="67" min="3" max="14"/>
    <col width="13" customWidth="1" style="67" min="15" max="15"/>
    <col width="40" customWidth="1" style="67" min="16" max="16"/>
  </cols>
  <sheetData>
    <row r="1" ht="25.5" customHeight="1" s="68">
      <c r="A1" s="69" t="inlineStr">
        <is>
          <t>13 - SÉCURITÉ : TAUX DE FRÉQUENCE ET DE GRAVITÉ</t>
        </is>
      </c>
    </row>
    <row r="2" ht="15" customHeight="1" s="68">
      <c r="A2" s="87" t="inlineStr">
        <is>
          <t>Le seul indicateur du tableau de bord qui ne se négocié pas.</t>
        </is>
      </c>
    </row>
    <row r="4" ht="19.5" customHeight="1" s="68">
      <c r="A4" s="73" t="n"/>
      <c r="B4" s="73" t="n"/>
      <c r="C4" s="106">
        <f>EDATE('01 - Paramètres'!$C$13,0)</f>
        <v/>
      </c>
      <c r="D4" s="106">
        <f>EDATE('01 - Paramètres'!$C$13,1)</f>
        <v/>
      </c>
      <c r="E4" s="106">
        <f>EDATE('01 - Paramètres'!$C$13,2)</f>
        <v/>
      </c>
      <c r="F4" s="106">
        <f>EDATE('01 - Paramètres'!$C$13,3)</f>
        <v/>
      </c>
      <c r="G4" s="106">
        <f>EDATE('01 - Paramètres'!$C$13,4)</f>
        <v/>
      </c>
      <c r="H4" s="106">
        <f>EDATE('01 - Paramètres'!$C$13,5)</f>
        <v/>
      </c>
      <c r="I4" s="106">
        <f>EDATE('01 - Paramètres'!$C$13,6)</f>
        <v/>
      </c>
      <c r="J4" s="106">
        <f>EDATE('01 - Paramètres'!$C$13,7)</f>
        <v/>
      </c>
      <c r="K4" s="106">
        <f>EDATE('01 - Paramètres'!$C$13,8)</f>
        <v/>
      </c>
      <c r="L4" s="106">
        <f>EDATE('01 - Paramètres'!$C$13,9)</f>
        <v/>
      </c>
      <c r="M4" s="106">
        <f>EDATE('01 - Paramètres'!$C$13,10)</f>
        <v/>
      </c>
      <c r="N4" s="106">
        <f>EDATE('01 - Paramètres'!$C$13,11)</f>
        <v/>
      </c>
      <c r="O4" s="107" t="inlineStr">
        <is>
          <t>Exercice</t>
        </is>
      </c>
    </row>
    <row r="5" ht="15" customHeight="1" s="68">
      <c r="B5" s="72" t="inlineStr">
        <is>
          <t>Heures travaillées</t>
        </is>
      </c>
      <c r="C5" s="101" t="n">
        <v>6800</v>
      </c>
      <c r="D5" s="101" t="n"/>
      <c r="E5" s="101" t="n"/>
      <c r="F5" s="101" t="n"/>
      <c r="G5" s="101" t="n"/>
      <c r="H5" s="101" t="n"/>
      <c r="I5" s="101" t="n"/>
      <c r="J5" s="101" t="n"/>
      <c r="K5" s="101" t="n"/>
      <c r="L5" s="101" t="n"/>
      <c r="M5" s="101" t="n"/>
      <c r="N5" s="101" t="n"/>
      <c r="O5" s="103">
        <f>SUM(C5:N5)</f>
        <v/>
      </c>
    </row>
    <row r="6" ht="15" customHeight="1" s="68">
      <c r="B6" s="72" t="inlineStr">
        <is>
          <t>Accidents du travail avec arrêt</t>
        </is>
      </c>
      <c r="C6" s="101" t="n"/>
      <c r="D6" s="101" t="n"/>
      <c r="E6" s="101" t="n"/>
      <c r="F6" s="101" t="n"/>
      <c r="G6" s="101" t="n"/>
      <c r="H6" s="101" t="n"/>
      <c r="I6" s="101" t="n"/>
      <c r="J6" s="101" t="n"/>
      <c r="K6" s="101" t="n"/>
      <c r="L6" s="101" t="n"/>
      <c r="M6" s="101" t="n"/>
      <c r="N6" s="101" t="n"/>
      <c r="O6" s="103">
        <f>SUM(C6:N6)</f>
        <v/>
      </c>
    </row>
    <row r="7" ht="15" customHeight="1" s="68">
      <c r="B7" s="72" t="inlineStr">
        <is>
          <t>Accidents du travail sans arrêt</t>
        </is>
      </c>
      <c r="C7" s="101" t="n"/>
      <c r="D7" s="101" t="n"/>
      <c r="E7" s="101" t="n"/>
      <c r="F7" s="101" t="n"/>
      <c r="G7" s="101" t="n"/>
      <c r="H7" s="101" t="n"/>
      <c r="I7" s="101" t="n"/>
      <c r="J7" s="101" t="n"/>
      <c r="K7" s="101" t="n"/>
      <c r="L7" s="101" t="n"/>
      <c r="M7" s="101" t="n"/>
      <c r="N7" s="101" t="n"/>
      <c r="O7" s="103">
        <f>SUM(C7:N7)</f>
        <v/>
      </c>
    </row>
    <row r="8" ht="15" customHeight="1" s="68">
      <c r="B8" s="72" t="inlineStr">
        <is>
          <t>Jours d'arrêt cumulés</t>
        </is>
      </c>
      <c r="C8" s="101" t="n"/>
      <c r="D8" s="101" t="n"/>
      <c r="E8" s="101" t="n"/>
      <c r="F8" s="101" t="n"/>
      <c r="G8" s="101" t="n"/>
      <c r="H8" s="101" t="n"/>
      <c r="I8" s="101" t="n"/>
      <c r="J8" s="101" t="n"/>
      <c r="K8" s="101" t="n"/>
      <c r="L8" s="101" t="n"/>
      <c r="M8" s="101" t="n"/>
      <c r="N8" s="101" t="n"/>
      <c r="O8" s="103">
        <f>SUM(C8:N8)</f>
        <v/>
      </c>
    </row>
    <row r="9" ht="15" customHeight="1" s="68">
      <c r="B9" s="72" t="inlineStr">
        <is>
          <t>Presqu'accidents et situations dangereuses déclarés</t>
        </is>
      </c>
      <c r="C9" s="101" t="n"/>
      <c r="D9" s="101" t="n"/>
      <c r="E9" s="101" t="n"/>
      <c r="F9" s="101" t="n"/>
      <c r="G9" s="101" t="n"/>
      <c r="H9" s="101" t="n"/>
      <c r="I9" s="101" t="n"/>
      <c r="J9" s="101" t="n"/>
      <c r="K9" s="101" t="n"/>
      <c r="L9" s="101" t="n"/>
      <c r="M9" s="101" t="n"/>
      <c r="N9" s="101" t="n"/>
      <c r="O9" s="103">
        <f>SUM(C9:N9)</f>
        <v/>
      </c>
    </row>
    <row r="10" ht="15" customHeight="1" s="68">
      <c r="B10" s="72" t="inlineStr">
        <is>
          <t>Visites de sécurité réalisées</t>
        </is>
      </c>
      <c r="C10" s="101" t="n"/>
      <c r="D10" s="101" t="n"/>
      <c r="E10" s="101" t="n"/>
      <c r="F10" s="101" t="n"/>
      <c r="G10" s="101" t="n"/>
      <c r="H10" s="101" t="n"/>
      <c r="I10" s="101" t="n"/>
      <c r="J10" s="101" t="n"/>
      <c r="K10" s="101" t="n"/>
      <c r="L10" s="101" t="n"/>
      <c r="M10" s="101" t="n"/>
      <c r="N10" s="101" t="n"/>
      <c r="O10" s="103">
        <f>SUM(C10:N10)</f>
        <v/>
      </c>
    </row>
    <row r="12" ht="15" customHeight="1" s="68">
      <c r="B12" s="116" t="inlineStr">
        <is>
          <t>Taux de fréquence TF1 (glissant exercice)</t>
        </is>
      </c>
      <c r="O12" s="104">
        <f>IFERROR(O6/O5*1000000,0)</f>
        <v/>
      </c>
      <c r="P12" s="87" t="inlineStr">
        <is>
          <t>AT avec arrêt x 1 000 000 / heures travaillées. Comparer à votre historique et aux statistiques CTN BTP de l'Assurance Maladie.</t>
        </is>
      </c>
    </row>
    <row r="13" ht="15" customHeight="1" s="68">
      <c r="B13" s="116" t="inlineStr">
        <is>
          <t>Taux de gravité TG (glissant exercice)</t>
        </is>
      </c>
      <c r="O13" s="104">
        <f>IFERROR(O8/O5*1000,0)</f>
        <v/>
      </c>
      <c r="P13" s="87" t="inlineStr">
        <is>
          <t>Jours d'arrêt x 1 000 / heures travaillées. Comparer à votre historique et aux statistiques CTN BTP de l'Assurance Maladie.</t>
        </is>
      </c>
    </row>
    <row r="14" ht="15" customHeight="1" s="68">
      <c r="B14" s="89" t="inlineStr">
        <is>
          <t>Objectif TF1</t>
        </is>
      </c>
      <c r="O14" s="98" t="n">
        <v>15</v>
      </c>
    </row>
    <row r="15" ht="15" customHeight="1" s="68">
      <c r="B15" s="89" t="inlineStr">
        <is>
          <t>Objectif TG</t>
        </is>
      </c>
      <c r="O15" s="98" t="n">
        <v>1</v>
      </c>
    </row>
    <row r="17" ht="18" customHeight="1" s="68">
      <c r="A17" s="88" t="inlineStr">
        <is>
          <t>PLAN DE PRÉVENTION DE L'EXERCICE</t>
        </is>
      </c>
    </row>
    <row r="18" ht="24" customHeight="1" s="68">
      <c r="A18" s="73" t="n"/>
      <c r="B18" s="73" t="inlineStr">
        <is>
          <t>Action de prévention</t>
        </is>
      </c>
      <c r="C18" s="73" t="inlineStr">
        <is>
          <t>Pilote</t>
        </is>
      </c>
      <c r="D18" s="73" t="inlineStr">
        <is>
          <t>Échéance</t>
        </is>
      </c>
      <c r="E18" s="73" t="inlineStr">
        <is>
          <t>Budget (k€)</t>
        </is>
      </c>
      <c r="F18" s="73" t="inlineStr">
        <is>
          <t>Indicateur de réussite</t>
        </is>
      </c>
    </row>
    <row r="19" ht="15" customHeight="1" s="68">
      <c r="B19" s="90" t="inlineStr">
        <is>
          <t>Quart d'heure sécurité hebdomadaire sur chaque chantier</t>
        </is>
      </c>
      <c r="C19" s="90" t="inlineStr">
        <is>
          <t>[Chef de chantier]</t>
        </is>
      </c>
      <c r="D19" s="91" t="n"/>
      <c r="E19" s="101" t="n"/>
      <c r="F19" s="90" t="inlineStr">
        <is>
          <t>100 % des semaines couvertes</t>
        </is>
      </c>
    </row>
    <row r="20" ht="15" customHeight="1" s="68">
      <c r="B20" s="90" t="n"/>
      <c r="C20" s="90" t="n"/>
      <c r="D20" s="91" t="n"/>
      <c r="E20" s="101" t="n"/>
      <c r="F20" s="90" t="n"/>
    </row>
    <row r="21" ht="15" customHeight="1" s="68">
      <c r="B21" s="90" t="n"/>
      <c r="C21" s="90" t="n"/>
      <c r="D21" s="91" t="n"/>
      <c r="E21" s="101" t="n"/>
      <c r="F21" s="90" t="n"/>
    </row>
    <row r="22" ht="15" customHeight="1" s="68">
      <c r="B22" s="90" t="n"/>
      <c r="C22" s="90" t="n"/>
      <c r="D22" s="91" t="n"/>
      <c r="E22" s="101" t="n"/>
      <c r="F22" s="90" t="n"/>
    </row>
    <row r="23" ht="15" customHeight="1" s="68">
      <c r="B23" s="90" t="n"/>
      <c r="C23" s="90" t="n"/>
      <c r="D23" s="91" t="n"/>
      <c r="E23" s="101" t="n"/>
      <c r="F23" s="90" t="n"/>
    </row>
    <row r="24" ht="15" customHeight="1" s="68">
      <c r="B24" s="90" t="n"/>
      <c r="C24" s="90" t="n"/>
      <c r="D24" s="91" t="n"/>
      <c r="E24" s="101" t="n"/>
      <c r="F24" s="90" t="n"/>
    </row>
  </sheetData>
  <mergeCells count="2">
    <mergeCell ref="A1:P1"/>
    <mergeCell ref="A17:P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5.xml><?xml version="1.0" encoding="utf-8"?>
<worksheet xmlns="http://schemas.openxmlformats.org/spreadsheetml/2006/main">
  <sheetPr filterMode="0">
    <tabColor rgb="FF2E5C8A"/>
    <outlinePr summaryBelow="1" summaryRight="1"/>
    <pageSetUpPr fitToPage="0"/>
  </sheetPr>
  <dimension ref="A1:J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14" customWidth="1" style="67" min="2" max="2"/>
    <col width="26" customWidth="1" style="67" min="3" max="3"/>
    <col width="50" customWidth="1" style="67" min="4" max="4"/>
    <col width="20" customWidth="1" style="67" min="5" max="5"/>
    <col width="14" customWidth="1" style="67" min="6" max="7"/>
    <col width="12" customWidth="1" style="67" min="8" max="8"/>
    <col width="18" customWidth="1" style="67" min="9" max="9"/>
    <col width="40" customWidth="1" style="67" min="10" max="10"/>
  </cols>
  <sheetData>
    <row r="1" ht="25.5" customHeight="1" s="68">
      <c r="A1" s="69" t="inlineStr">
        <is>
          <t>14 - RELEVÉ DE DÉCISIONS ET PLAN D'ACTIONS</t>
        </is>
      </c>
    </row>
    <row r="2" ht="15" customHeight="1" s="68">
      <c r="A2" s="87" t="inlineStr">
        <is>
          <t>Un budget se tient par des décisions datées et pilotées, pas par des intentions.</t>
        </is>
      </c>
    </row>
    <row r="4" ht="31.5" customHeight="1" s="68">
      <c r="A4" s="73" t="n"/>
      <c r="B4" s="73" t="inlineStr">
        <is>
          <t>Date de la revue</t>
        </is>
      </c>
      <c r="C4" s="73" t="inlineStr">
        <is>
          <t>Thème</t>
        </is>
      </c>
      <c r="D4" s="73" t="inlineStr">
        <is>
          <t>Action décidée</t>
        </is>
      </c>
      <c r="E4" s="73" t="inlineStr">
        <is>
          <t>Pilote</t>
        </is>
      </c>
      <c r="F4" s="73" t="inlineStr">
        <is>
          <t>Date de début</t>
        </is>
      </c>
      <c r="G4" s="73" t="inlineStr">
        <is>
          <t>Échéance</t>
        </is>
      </c>
      <c r="H4" s="73" t="inlineStr">
        <is>
          <t>Avancement</t>
        </is>
      </c>
      <c r="I4" s="73" t="inlineStr">
        <is>
          <t>Statut</t>
        </is>
      </c>
      <c r="J4" s="73" t="inlineStr">
        <is>
          <t>Commentaire sur l'exécution</t>
        </is>
      </c>
    </row>
    <row r="5" ht="15" customHeight="1" s="68">
      <c r="B5" s="91" t="n"/>
      <c r="C5" s="90" t="inlineStr">
        <is>
          <t>Recouvrement</t>
        </is>
      </c>
      <c r="D5" s="90" t="inlineStr">
        <is>
          <t>Mettre en place une relance systématique à J+5 après échéance</t>
        </is>
      </c>
      <c r="E5" s="90" t="inlineStr">
        <is>
          <t>[Assistante de gestion]</t>
        </is>
      </c>
      <c r="F5" s="91" t="n"/>
      <c r="G5" s="91" t="n"/>
      <c r="H5" s="108" t="n">
        <v>0.25</v>
      </c>
      <c r="I5" s="90" t="inlineStr">
        <is>
          <t>En cours</t>
        </is>
      </c>
      <c r="J5" s="90" t="n"/>
    </row>
    <row r="6" ht="15" customHeight="1" s="68">
      <c r="B6" s="91" t="n"/>
      <c r="C6" s="90" t="n"/>
      <c r="D6" s="90" t="n"/>
      <c r="E6" s="90" t="n"/>
      <c r="F6" s="91" t="n"/>
      <c r="G6" s="91" t="n"/>
      <c r="H6" s="108" t="n"/>
      <c r="I6" s="90" t="n"/>
      <c r="J6" s="90" t="n"/>
    </row>
    <row r="7" ht="15" customHeight="1" s="68">
      <c r="B7" s="91" t="n"/>
      <c r="C7" s="90" t="n"/>
      <c r="D7" s="90" t="n"/>
      <c r="E7" s="90" t="n"/>
      <c r="F7" s="91" t="n"/>
      <c r="G7" s="91" t="n"/>
      <c r="H7" s="108" t="n"/>
      <c r="I7" s="90" t="n"/>
      <c r="J7" s="90" t="n"/>
    </row>
    <row r="8" ht="15" customHeight="1" s="68">
      <c r="B8" s="91" t="n"/>
      <c r="C8" s="90" t="n"/>
      <c r="D8" s="90" t="n"/>
      <c r="E8" s="90" t="n"/>
      <c r="F8" s="91" t="n"/>
      <c r="G8" s="91" t="n"/>
      <c r="H8" s="108" t="n"/>
      <c r="I8" s="90" t="n"/>
      <c r="J8" s="90" t="n"/>
    </row>
    <row r="9" ht="15" customHeight="1" s="68">
      <c r="B9" s="91" t="n"/>
      <c r="C9" s="90" t="n"/>
      <c r="D9" s="90" t="n"/>
      <c r="E9" s="90" t="n"/>
      <c r="F9" s="91" t="n"/>
      <c r="G9" s="91" t="n"/>
      <c r="H9" s="108" t="n"/>
      <c r="I9" s="90" t="n"/>
      <c r="J9" s="90" t="n"/>
    </row>
    <row r="10" ht="15" customHeight="1" s="68">
      <c r="B10" s="91" t="n"/>
      <c r="C10" s="90" t="n"/>
      <c r="D10" s="90" t="n"/>
      <c r="E10" s="90" t="n"/>
      <c r="F10" s="91" t="n"/>
      <c r="G10" s="91" t="n"/>
      <c r="H10" s="108" t="n"/>
      <c r="I10" s="90" t="n"/>
      <c r="J10" s="90" t="n"/>
    </row>
    <row r="11" ht="15" customHeight="1" s="68">
      <c r="B11" s="91" t="n"/>
      <c r="C11" s="90" t="n"/>
      <c r="D11" s="90" t="n"/>
      <c r="E11" s="90" t="n"/>
      <c r="F11" s="91" t="n"/>
      <c r="G11" s="91" t="n"/>
      <c r="H11" s="108" t="n"/>
      <c r="I11" s="90" t="n"/>
      <c r="J11" s="90" t="n"/>
    </row>
    <row r="12" ht="15" customHeight="1" s="68">
      <c r="B12" s="91" t="n"/>
      <c r="C12" s="90" t="n"/>
      <c r="D12" s="90" t="n"/>
      <c r="E12" s="90" t="n"/>
      <c r="F12" s="91" t="n"/>
      <c r="G12" s="91" t="n"/>
      <c r="H12" s="108" t="n"/>
      <c r="I12" s="90" t="n"/>
      <c r="J12" s="90" t="n"/>
    </row>
    <row r="13" ht="15" customHeight="1" s="68">
      <c r="B13" s="91" t="n"/>
      <c r="C13" s="90" t="n"/>
      <c r="D13" s="90" t="n"/>
      <c r="E13" s="90" t="n"/>
      <c r="F13" s="91" t="n"/>
      <c r="G13" s="91" t="n"/>
      <c r="H13" s="108" t="n"/>
      <c r="I13" s="90" t="n"/>
      <c r="J13" s="90" t="n"/>
    </row>
    <row r="14" ht="15" customHeight="1" s="68">
      <c r="B14" s="91" t="n"/>
      <c r="C14" s="90" t="n"/>
      <c r="D14" s="90" t="n"/>
      <c r="E14" s="90" t="n"/>
      <c r="F14" s="91" t="n"/>
      <c r="G14" s="91" t="n"/>
      <c r="H14" s="108" t="n"/>
      <c r="I14" s="90" t="n"/>
      <c r="J14" s="90" t="n"/>
    </row>
    <row r="15" ht="15" customHeight="1" s="68">
      <c r="B15" s="91" t="n"/>
      <c r="C15" s="90" t="n"/>
      <c r="D15" s="90" t="n"/>
      <c r="E15" s="90" t="n"/>
      <c r="F15" s="91" t="n"/>
      <c r="G15" s="91" t="n"/>
      <c r="H15" s="108" t="n"/>
      <c r="I15" s="90" t="n"/>
      <c r="J15" s="90" t="n"/>
    </row>
    <row r="16" ht="15" customHeight="1" s="68">
      <c r="B16" s="91" t="n"/>
      <c r="C16" s="90" t="n"/>
      <c r="D16" s="90" t="n"/>
      <c r="E16" s="90" t="n"/>
      <c r="F16" s="91" t="n"/>
      <c r="G16" s="91" t="n"/>
      <c r="H16" s="108" t="n"/>
      <c r="I16" s="90" t="n"/>
      <c r="J16" s="90" t="n"/>
    </row>
    <row r="17" ht="15" customHeight="1" s="68">
      <c r="B17" s="91" t="n"/>
      <c r="C17" s="90" t="n"/>
      <c r="D17" s="90" t="n"/>
      <c r="E17" s="90" t="n"/>
      <c r="F17" s="91" t="n"/>
      <c r="G17" s="91" t="n"/>
      <c r="H17" s="108" t="n"/>
      <c r="I17" s="90" t="n"/>
      <c r="J17" s="90" t="n"/>
    </row>
    <row r="18" ht="15" customHeight="1" s="68">
      <c r="B18" s="91" t="n"/>
      <c r="C18" s="90" t="n"/>
      <c r="D18" s="90" t="n"/>
      <c r="E18" s="90" t="n"/>
      <c r="F18" s="91" t="n"/>
      <c r="G18" s="91" t="n"/>
      <c r="H18" s="108" t="n"/>
      <c r="I18" s="90" t="n"/>
      <c r="J18" s="90" t="n"/>
    </row>
    <row r="19" ht="15" customHeight="1" s="68">
      <c r="B19" s="91" t="n"/>
      <c r="C19" s="90" t="n"/>
      <c r="D19" s="90" t="n"/>
      <c r="E19" s="90" t="n"/>
      <c r="F19" s="91" t="n"/>
      <c r="G19" s="91" t="n"/>
      <c r="H19" s="108" t="n"/>
      <c r="I19" s="90" t="n"/>
      <c r="J19" s="90" t="n"/>
    </row>
    <row r="20" ht="15" customHeight="1" s="68">
      <c r="B20" s="91" t="n"/>
      <c r="C20" s="90" t="n"/>
      <c r="D20" s="90" t="n"/>
      <c r="E20" s="90" t="n"/>
      <c r="F20" s="91" t="n"/>
      <c r="G20" s="91" t="n"/>
      <c r="H20" s="108" t="n"/>
      <c r="I20" s="90" t="n"/>
      <c r="J20" s="90" t="n"/>
    </row>
    <row r="21" ht="15" customHeight="1" s="68">
      <c r="B21" s="91" t="n"/>
      <c r="C21" s="90" t="n"/>
      <c r="D21" s="90" t="n"/>
      <c r="E21" s="90" t="n"/>
      <c r="F21" s="91" t="n"/>
      <c r="G21" s="91" t="n"/>
      <c r="H21" s="108" t="n"/>
      <c r="I21" s="90" t="n"/>
      <c r="J21" s="90" t="n"/>
    </row>
    <row r="22" ht="15" customHeight="1" s="68">
      <c r="B22" s="91" t="n"/>
      <c r="C22" s="90" t="n"/>
      <c r="D22" s="90" t="n"/>
      <c r="E22" s="90" t="n"/>
      <c r="F22" s="91" t="n"/>
      <c r="G22" s="91" t="n"/>
      <c r="H22" s="108" t="n"/>
      <c r="I22" s="90" t="n"/>
      <c r="J22" s="90" t="n"/>
    </row>
    <row r="23" ht="15" customHeight="1" s="68">
      <c r="B23" s="91" t="n"/>
      <c r="C23" s="90" t="n"/>
      <c r="D23" s="90" t="n"/>
      <c r="E23" s="90" t="n"/>
      <c r="F23" s="91" t="n"/>
      <c r="G23" s="91" t="n"/>
      <c r="H23" s="108" t="n"/>
      <c r="I23" s="90" t="n"/>
      <c r="J23" s="90" t="n"/>
    </row>
    <row r="24" ht="15" customHeight="1" s="68">
      <c r="B24" s="91" t="n"/>
      <c r="C24" s="90" t="n"/>
      <c r="D24" s="90" t="n"/>
      <c r="E24" s="90" t="n"/>
      <c r="F24" s="91" t="n"/>
      <c r="G24" s="91" t="n"/>
      <c r="H24" s="108" t="n"/>
      <c r="I24" s="90" t="n"/>
      <c r="J24" s="90" t="n"/>
    </row>
    <row r="25" ht="15" customHeight="1" s="68">
      <c r="B25" s="91" t="n"/>
      <c r="C25" s="90" t="n"/>
      <c r="D25" s="90" t="n"/>
      <c r="E25" s="90" t="n"/>
      <c r="F25" s="91" t="n"/>
      <c r="G25" s="91" t="n"/>
      <c r="H25" s="108" t="n"/>
      <c r="I25" s="90" t="n"/>
      <c r="J25" s="90" t="n"/>
    </row>
    <row r="26" ht="15" customHeight="1" s="68">
      <c r="B26" s="91" t="n"/>
      <c r="C26" s="90" t="n"/>
      <c r="D26" s="90" t="n"/>
      <c r="E26" s="90" t="n"/>
      <c r="F26" s="91" t="n"/>
      <c r="G26" s="91" t="n"/>
      <c r="H26" s="108" t="n"/>
      <c r="I26" s="90" t="n"/>
      <c r="J26" s="90" t="n"/>
    </row>
    <row r="27" ht="15" customHeight="1" s="68">
      <c r="B27" s="91" t="n"/>
      <c r="C27" s="90" t="n"/>
      <c r="D27" s="90" t="n"/>
      <c r="E27" s="90" t="n"/>
      <c r="F27" s="91" t="n"/>
      <c r="G27" s="91" t="n"/>
      <c r="H27" s="108" t="n"/>
      <c r="I27" s="90" t="n"/>
      <c r="J27" s="90" t="n"/>
    </row>
    <row r="28" ht="15" customHeight="1" s="68">
      <c r="B28" s="91" t="n"/>
      <c r="C28" s="90" t="n"/>
      <c r="D28" s="90" t="n"/>
      <c r="E28" s="90" t="n"/>
      <c r="F28" s="91" t="n"/>
      <c r="G28" s="91" t="n"/>
      <c r="H28" s="108" t="n"/>
      <c r="I28" s="90" t="n"/>
      <c r="J28" s="90" t="n"/>
    </row>
    <row r="29" ht="15" customHeight="1" s="68">
      <c r="B29" s="91" t="n"/>
      <c r="C29" s="90" t="n"/>
      <c r="D29" s="90" t="n"/>
      <c r="E29" s="90" t="n"/>
      <c r="F29" s="91" t="n"/>
      <c r="G29" s="91" t="n"/>
      <c r="H29" s="108" t="n"/>
      <c r="I29" s="90" t="n"/>
      <c r="J29" s="90" t="n"/>
    </row>
    <row r="31" ht="15" customHeight="1" s="68">
      <c r="C31" s="89" t="inlineStr">
        <is>
          <t>Nombre d'actions en retard</t>
        </is>
      </c>
      <c r="D31" s="103">
        <f>COUNTIF(I5:I29,"En retard")</f>
        <v/>
      </c>
    </row>
    <row r="32" ht="15" customHeight="1" s="68">
      <c r="C32" s="89" t="inlineStr">
        <is>
          <t>Taux d'avancement moyen du plan</t>
        </is>
      </c>
      <c r="D32" s="109">
        <f>IFERROR(AVERAGE(H5:H29),0)</f>
        <v/>
      </c>
    </row>
  </sheetData>
  <mergeCells count="1">
    <mergeCell ref="A1:J1"/>
  </mergeCells>
  <dataValidations count="1">
    <dataValidation sqref="I5:I29" showDropDown="0" showInputMessage="0" showErrorMessage="0" allowBlank="1" type="list" errorStyle="stop" operator="between">
      <formula1>"A demarrer,En cours,En retard,Termine,Abandonne"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C00000"/>
    <outlinePr summaryBelow="1" summaryRight="1"/>
    <pageSetUpPr fitToPage="0"/>
  </sheetPr>
  <dimension ref="A1:H3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" customWidth="1" style="67" min="1" max="1"/>
    <col width="46" customWidth="1" style="67" min="2" max="2"/>
    <col width="18" customWidth="1" style="67" min="3" max="5"/>
    <col width="16" customWidth="1" style="67" min="6" max="6"/>
    <col width="14" customWidth="1" style="67" min="7" max="7"/>
    <col width="44" customWidth="1" style="67" min="8" max="8"/>
  </cols>
  <sheetData>
    <row r="1" ht="25.5" customHeight="1" s="68">
      <c r="A1" s="69" t="inlineStr">
        <is>
          <t>15 - TABLEAU DE BORD DE LA REVUE MENSUELLE</t>
        </is>
      </c>
    </row>
    <row r="2" ht="15" customHeight="1" s="68">
      <c r="A2" s="87" t="inlineStr">
        <is>
          <t>Une page. C'est ce que le dirigeant regarde en premier et ce que la banque demande.</t>
        </is>
      </c>
    </row>
    <row r="4" ht="27.75" customHeight="1" s="68">
      <c r="A4" s="73" t="n"/>
      <c r="B4" s="73" t="inlineStr">
        <is>
          <t>Indicateur</t>
        </is>
      </c>
      <c r="C4" s="73" t="inlineStr">
        <is>
          <t>Réalisé N-1</t>
        </is>
      </c>
      <c r="D4" s="73" t="inlineStr">
        <is>
          <t>Atterrissage N</t>
        </is>
      </c>
      <c r="E4" s="73" t="inlineStr">
        <is>
          <t>Budget N+1</t>
        </is>
      </c>
      <c r="F4" s="73" t="inlineStr">
        <is>
          <t>Écart N+1 / N</t>
        </is>
      </c>
      <c r="G4" s="73" t="inlineStr">
        <is>
          <t>Unité</t>
        </is>
      </c>
      <c r="H4" s="73" t="inlineStr">
        <is>
          <t>Commentaire</t>
        </is>
      </c>
    </row>
    <row r="5" ht="18" customHeight="1" s="68">
      <c r="A5" s="88" t="inlineStr">
        <is>
          <t>ACTIVITÉ</t>
        </is>
      </c>
    </row>
    <row r="6" ht="15" customHeight="1" s="68">
      <c r="B6" s="72" t="inlineStr">
        <is>
          <t>Prise de commandes</t>
        </is>
      </c>
      <c r="C6" s="101" t="n"/>
      <c r="D6" s="101" t="n"/>
      <c r="E6" s="102">
        <f>'02 - Prise de commandes'!$C$6</f>
        <v/>
      </c>
      <c r="F6" s="118">
        <f>IFERROR(E6/D6-1,0)</f>
        <v/>
      </c>
      <c r="G6" s="94" t="inlineStr">
        <is>
          <t>k€</t>
        </is>
      </c>
      <c r="H6" s="87" t="inlineStr">
        <is>
          <t>Onglet 02</t>
        </is>
      </c>
    </row>
    <row r="7" ht="15" customHeight="1" s="68">
      <c r="B7" s="72" t="inlineStr">
        <is>
          <t>Carnet de commandes à la clôture</t>
        </is>
      </c>
      <c r="C7" s="101" t="n"/>
      <c r="D7" s="101" t="n"/>
      <c r="E7" s="102">
        <f>'02 - Prise de commandes'!C8</f>
        <v/>
      </c>
      <c r="F7" s="118">
        <f>IFERROR(E7/D7-1,0)</f>
        <v/>
      </c>
      <c r="G7" s="94" t="inlineStr">
        <is>
          <t>k€</t>
        </is>
      </c>
      <c r="H7" s="87" t="inlineStr">
        <is>
          <t>Onglet 02</t>
        </is>
      </c>
    </row>
    <row r="8" ht="15" customHeight="1" s="68">
      <c r="B8" s="72" t="inlineStr">
        <is>
          <t>Visibilité du carnet</t>
        </is>
      </c>
      <c r="C8" s="126" t="n"/>
      <c r="D8" s="126" t="n"/>
      <c r="E8" s="139">
        <f>'02 - Prise de commandes'!C9</f>
        <v/>
      </c>
      <c r="F8" s="127">
        <f>E8-D8</f>
        <v/>
      </c>
      <c r="G8" s="94" t="inlineStr">
        <is>
          <t>mois</t>
        </is>
      </c>
      <c r="H8" s="87" t="inlineStr">
        <is>
          <t>Onglet 02</t>
        </is>
      </c>
    </row>
    <row r="9" ht="15" customHeight="1" s="68">
      <c r="B9" s="116" t="inlineStr">
        <is>
          <t>Production</t>
        </is>
      </c>
      <c r="C9" s="119">
        <f>'08 - Compte de résultat'!D5</f>
        <v/>
      </c>
      <c r="D9" s="119">
        <f>'08 - Compte de résultat'!F5</f>
        <v/>
      </c>
      <c r="E9" s="119">
        <f>'08 - Compte de résultat'!G5</f>
        <v/>
      </c>
      <c r="F9" s="109">
        <f>IFERROR(E9/D9-1,0)</f>
        <v/>
      </c>
      <c r="G9" s="94" t="inlineStr">
        <is>
          <t>k€</t>
        </is>
      </c>
      <c r="H9" s="87" t="inlineStr">
        <is>
          <t>Onglet 03 / 08</t>
        </is>
      </c>
    </row>
    <row r="10" ht="18" customHeight="1" s="68">
      <c r="A10" s="88" t="inlineStr">
        <is>
          <t>RENTABILITÉ</t>
        </is>
      </c>
    </row>
    <row r="11" ht="15" customHeight="1" s="68">
      <c r="B11" s="72" t="inlineStr">
        <is>
          <t>Marge brute chantier</t>
        </is>
      </c>
      <c r="C11" s="102">
        <f>'08 - Compte de résultat'!D12</f>
        <v/>
      </c>
      <c r="D11" s="102">
        <f>'08 - Compte de résultat'!F12</f>
        <v/>
      </c>
      <c r="E11" s="102">
        <f>'08 - Compte de résultat'!G12</f>
        <v/>
      </c>
      <c r="F11" s="110">
        <f>E11-D11</f>
        <v/>
      </c>
      <c r="G11" s="94" t="inlineStr">
        <is>
          <t>k€</t>
        </is>
      </c>
      <c r="H11" s="87" t="inlineStr">
        <is>
          <t>Onglet 08</t>
        </is>
      </c>
    </row>
    <row r="12" ht="15" customHeight="1" s="68">
      <c r="B12" s="72" t="inlineStr">
        <is>
          <t>Taux de marge brute</t>
        </is>
      </c>
      <c r="C12" s="131">
        <f>IFERROR(C11/C9,0)</f>
        <v/>
      </c>
      <c r="D12" s="131">
        <f>IFERROR(D11/D9,0)</f>
        <v/>
      </c>
      <c r="E12" s="131">
        <f>IFERROR(E11/E9,0)</f>
        <v/>
      </c>
      <c r="F12" s="118">
        <f>E12-D12</f>
        <v/>
      </c>
      <c r="G12" s="94" t="inlineStr">
        <is>
          <t>% prod.</t>
        </is>
      </c>
      <c r="H12" s="87" t="inlineStr">
        <is>
          <t>Cible onglet 01</t>
        </is>
      </c>
    </row>
    <row r="13" ht="15" customHeight="1" s="68">
      <c r="B13" s="72" t="inlineStr">
        <is>
          <t>Frais généraux</t>
        </is>
      </c>
      <c r="C13" s="102">
        <f>'08 - Compte de résultat'!D14</f>
        <v/>
      </c>
      <c r="D13" s="102">
        <f>'08 - Compte de résultat'!F14</f>
        <v/>
      </c>
      <c r="E13" s="102">
        <f>'08 - Compte de résultat'!G14</f>
        <v/>
      </c>
      <c r="F13" s="110">
        <f>E13-D13</f>
        <v/>
      </c>
      <c r="G13" s="94" t="inlineStr">
        <is>
          <t>k€</t>
        </is>
      </c>
      <c r="H13" s="87" t="inlineStr">
        <is>
          <t>Onglet 07</t>
        </is>
      </c>
    </row>
    <row r="14" ht="15" customHeight="1" s="68">
      <c r="B14" s="72" t="inlineStr">
        <is>
          <t>Taux de frais généraux</t>
        </is>
      </c>
      <c r="C14" s="131">
        <f>IFERROR(C13/C9,0)</f>
        <v/>
      </c>
      <c r="D14" s="131">
        <f>IFERROR(D13/D9,0)</f>
        <v/>
      </c>
      <c r="E14" s="131">
        <f>IFERROR(E13/E9,0)</f>
        <v/>
      </c>
      <c r="F14" s="118">
        <f>E14-D14</f>
        <v/>
      </c>
      <c r="G14" s="94" t="inlineStr">
        <is>
          <t>% prod.</t>
        </is>
      </c>
      <c r="H14" s="87" t="inlineStr">
        <is>
          <t>Cible onglet 01</t>
        </is>
      </c>
    </row>
    <row r="15" ht="15" customHeight="1" s="68">
      <c r="B15" s="116" t="inlineStr">
        <is>
          <t>Résultat d'exploitation</t>
        </is>
      </c>
      <c r="C15" s="119">
        <f>'08 - Compte de résultat'!D16</f>
        <v/>
      </c>
      <c r="D15" s="119">
        <f>'08 - Compte de résultat'!F16</f>
        <v/>
      </c>
      <c r="E15" s="119">
        <f>'08 - Compte de résultat'!G16</f>
        <v/>
      </c>
      <c r="F15" s="103">
        <f>E15-D15</f>
        <v/>
      </c>
      <c r="G15" s="94" t="inlineStr">
        <is>
          <t>k€</t>
        </is>
      </c>
      <c r="H15" s="87" t="inlineStr">
        <is>
          <t>Onglet 08</t>
        </is>
      </c>
    </row>
    <row r="16" ht="15" customHeight="1" s="68">
      <c r="B16" s="116" t="inlineStr">
        <is>
          <t>Taux de résultat d'exploitation</t>
        </is>
      </c>
      <c r="C16" s="140">
        <f>IFERROR(C15/C9,0)</f>
        <v/>
      </c>
      <c r="D16" s="140">
        <f>IFERROR(D15/D9,0)</f>
        <v/>
      </c>
      <c r="E16" s="140">
        <f>IFERROR(E15/E9,0)</f>
        <v/>
      </c>
      <c r="F16" s="109">
        <f>E16-D16</f>
        <v/>
      </c>
      <c r="G16" s="94" t="inlineStr">
        <is>
          <t>% prod.</t>
        </is>
      </c>
      <c r="H16" s="87" t="inlineStr">
        <is>
          <t>Cible onglet 01</t>
        </is>
      </c>
    </row>
    <row r="17" ht="15" customHeight="1" s="68">
      <c r="B17" s="72" t="inlineStr">
        <is>
          <t>Résultat net</t>
        </is>
      </c>
      <c r="C17" s="102">
        <f>'08 - Compte de résultat'!D24</f>
        <v/>
      </c>
      <c r="D17" s="102">
        <f>'08 - Compte de résultat'!F24</f>
        <v/>
      </c>
      <c r="E17" s="102">
        <f>'08 - Compte de résultat'!G24</f>
        <v/>
      </c>
      <c r="F17" s="110">
        <f>E17-D17</f>
        <v/>
      </c>
      <c r="G17" s="94" t="inlineStr">
        <is>
          <t>k€</t>
        </is>
      </c>
      <c r="H17" s="87" t="inlineStr">
        <is>
          <t>Onglet 08</t>
        </is>
      </c>
    </row>
    <row r="18" ht="18" customHeight="1" s="68">
      <c r="A18" s="88" t="inlineStr">
        <is>
          <t>TRÉSORERIE ET BFR</t>
        </is>
      </c>
    </row>
    <row r="19" ht="15" customHeight="1" s="68">
      <c r="B19" s="72" t="inlineStr">
        <is>
          <t>Trésorerie nette à la clôture</t>
        </is>
      </c>
      <c r="C19" s="101" t="n"/>
      <c r="D19" s="101" t="n"/>
      <c r="E19" s="102">
        <f>'09 - Trésorerie'!N26</f>
        <v/>
      </c>
      <c r="F19" s="110">
        <f>E19-D19</f>
        <v/>
      </c>
      <c r="G19" s="94" t="inlineStr">
        <is>
          <t>k€</t>
        </is>
      </c>
      <c r="H19" s="87" t="inlineStr">
        <is>
          <t>Onglet 09</t>
        </is>
      </c>
    </row>
    <row r="20" ht="15" customHeight="1" s="68">
      <c r="B20" s="116" t="inlineStr">
        <is>
          <t>Point bas de trésorerie</t>
        </is>
      </c>
      <c r="C20" s="101" t="n"/>
      <c r="D20" s="101" t="n"/>
      <c r="E20" s="119">
        <f>'09 - Trésorerie'!C29</f>
        <v/>
      </c>
      <c r="F20" s="103">
        <f>E20-D20</f>
        <v/>
      </c>
      <c r="G20" s="94" t="inlineStr">
        <is>
          <t>k€</t>
        </is>
      </c>
      <c r="H20" s="87" t="inlineStr">
        <is>
          <t>Onglet 09</t>
        </is>
      </c>
    </row>
    <row r="21" ht="15" customHeight="1" s="68">
      <c r="B21" s="72" t="inlineStr">
        <is>
          <t>DSO - délai de règlement client</t>
        </is>
      </c>
      <c r="C21" s="102">
        <f>'10 - BFR et encours clients'!C8</f>
        <v/>
      </c>
      <c r="D21" s="102">
        <f>'10 - BFR et encours clients'!D8</f>
        <v/>
      </c>
      <c r="E21" s="102">
        <f>'10 - BFR et encours clients'!E8</f>
        <v/>
      </c>
      <c r="F21" s="110">
        <f>E21-D21</f>
        <v/>
      </c>
      <c r="G21" s="94" t="inlineStr">
        <is>
          <t>jours</t>
        </is>
      </c>
      <c r="H21" s="87" t="inlineStr">
        <is>
          <t>Onglet 10</t>
        </is>
      </c>
    </row>
    <row r="22" ht="15" customHeight="1" s="68">
      <c r="B22" s="72" t="inlineStr">
        <is>
          <t>Encours client échu de plus de 90 jours</t>
        </is>
      </c>
      <c r="C22" s="101" t="n"/>
      <c r="D22" s="101" t="n"/>
      <c r="E22" s="102">
        <f>'10 - BFR et encours clients'!E38</f>
        <v/>
      </c>
      <c r="F22" s="110">
        <f>E22-D22</f>
        <v/>
      </c>
      <c r="G22" s="94" t="inlineStr">
        <is>
          <t>k€</t>
        </is>
      </c>
      <c r="H22" s="87" t="inlineStr">
        <is>
          <t>Onglet 10</t>
        </is>
      </c>
    </row>
    <row r="23" ht="15" customHeight="1" s="68">
      <c r="B23" s="72" t="inlineStr">
        <is>
          <t>Besoin en fonds de roulement</t>
        </is>
      </c>
      <c r="C23" s="102">
        <f>'10 - BFR et encours clients'!C14</f>
        <v/>
      </c>
      <c r="D23" s="102">
        <f>'10 - BFR et encours clients'!D14</f>
        <v/>
      </c>
      <c r="E23" s="102">
        <f>'10 - BFR et encours clients'!E14</f>
        <v/>
      </c>
      <c r="F23" s="110">
        <f>E23-D23</f>
        <v/>
      </c>
      <c r="G23" s="94" t="inlineStr">
        <is>
          <t>k€</t>
        </is>
      </c>
      <c r="H23" s="87" t="inlineStr">
        <is>
          <t>Onglet 10</t>
        </is>
      </c>
    </row>
    <row r="24" ht="18" customHeight="1" s="68">
      <c r="A24" s="88" t="inlineStr">
        <is>
          <t>MOYENS ET PRODUCTIVITÉ</t>
        </is>
      </c>
    </row>
    <row r="25" ht="15" customHeight="1" s="68">
      <c r="B25" s="72" t="inlineStr">
        <is>
          <t>Effectif moyen</t>
        </is>
      </c>
      <c r="C25" s="139">
        <f>'05 - Effectifs'!C13</f>
        <v/>
      </c>
      <c r="D25" s="139">
        <f>'05 - Effectifs'!E13</f>
        <v/>
      </c>
      <c r="E25" s="139">
        <f>'05 - Effectifs'!F13</f>
        <v/>
      </c>
      <c r="F25" s="127">
        <f>E25-D25</f>
        <v/>
      </c>
      <c r="G25" s="94" t="inlineStr">
        <is>
          <t>ETP</t>
        </is>
      </c>
      <c r="H25" s="87" t="inlineStr">
        <is>
          <t>Onglet 05</t>
        </is>
      </c>
    </row>
    <row r="26" ht="15" customHeight="1" s="68">
      <c r="B26" s="116" t="inlineStr">
        <is>
          <t>Production par ETP</t>
        </is>
      </c>
      <c r="C26" s="119">
        <f>IFERROR(C9/C25,0)</f>
        <v/>
      </c>
      <c r="D26" s="119">
        <f>IFERROR(D9/D25,0)</f>
        <v/>
      </c>
      <c r="E26" s="119">
        <f>IFERROR(E9/E25,0)</f>
        <v/>
      </c>
      <c r="F26" s="103">
        <f>E26-D26</f>
        <v/>
      </c>
      <c r="G26" s="94" t="inlineStr">
        <is>
          <t>k€ / ETP</t>
        </is>
      </c>
      <c r="H26" s="87" t="inlineStr">
        <is>
          <t>Onglet 05</t>
        </is>
      </c>
    </row>
    <row r="27" ht="15" customHeight="1" s="68">
      <c r="B27" s="72" t="inlineStr">
        <is>
          <t>TACE - taux d'activité</t>
        </is>
      </c>
      <c r="C27" s="108" t="n"/>
      <c r="D27" s="108" t="n"/>
      <c r="E27" s="131">
        <f>'06 - TACE productivité'!O8</f>
        <v/>
      </c>
      <c r="F27" s="118">
        <f>E27-D27</f>
        <v/>
      </c>
      <c r="G27" s="94" t="inlineStr">
        <is>
          <t>%</t>
        </is>
      </c>
      <c r="H27" s="87" t="inlineStr">
        <is>
          <t>Onglet 06</t>
        </is>
      </c>
    </row>
    <row r="28" ht="15" customHeight="1" s="68">
      <c r="B28" s="72" t="inlineStr">
        <is>
          <t>Investissements de l'exercice</t>
        </is>
      </c>
      <c r="C28" s="101" t="n"/>
      <c r="D28" s="101" t="n"/>
      <c r="E28" s="102">
        <f>'12 - Investissements'!D15</f>
        <v/>
      </c>
      <c r="F28" s="110">
        <f>E28-D28</f>
        <v/>
      </c>
      <c r="G28" s="94" t="inlineStr">
        <is>
          <t>k€</t>
        </is>
      </c>
      <c r="H28" s="87" t="inlineStr">
        <is>
          <t>Onglet 12</t>
        </is>
      </c>
    </row>
    <row r="29" ht="18" customHeight="1" s="68">
      <c r="A29" s="88" t="inlineStr">
        <is>
          <t>SÉCURITÉ ET RISQUES</t>
        </is>
      </c>
    </row>
    <row r="30" ht="15" customHeight="1" s="68">
      <c r="B30" s="72" t="inlineStr">
        <is>
          <t>Taux de fréquence TF1</t>
        </is>
      </c>
      <c r="C30" s="126" t="n"/>
      <c r="D30" s="126" t="n"/>
      <c r="E30" s="139">
        <f>'13 - Sécurité TF TG'!O12</f>
        <v/>
      </c>
      <c r="F30" s="127">
        <f>E30-D30</f>
        <v/>
      </c>
      <c r="G30" s="94" t="n"/>
      <c r="H30" s="87" t="inlineStr">
        <is>
          <t>Onglet 13</t>
        </is>
      </c>
    </row>
    <row r="31" ht="15" customHeight="1" s="68">
      <c r="B31" s="72" t="inlineStr">
        <is>
          <t>Taux de gravité TG</t>
        </is>
      </c>
      <c r="C31" s="126" t="n"/>
      <c r="D31" s="126" t="n"/>
      <c r="E31" s="139">
        <f>'13 - Sécurité TF TG'!O13</f>
        <v/>
      </c>
      <c r="F31" s="127">
        <f>E31-D31</f>
        <v/>
      </c>
      <c r="G31" s="94" t="n"/>
      <c r="H31" s="87" t="inlineStr">
        <is>
          <t>Onglet 13</t>
        </is>
      </c>
    </row>
    <row r="32" ht="15" customHeight="1" s="68">
      <c r="B32" s="72" t="inlineStr">
        <is>
          <t>Exposition nette risques - opportunités</t>
        </is>
      </c>
      <c r="C32" s="101" t="n"/>
      <c r="D32" s="101" t="n"/>
      <c r="E32" s="102">
        <f>'11 - Risques opportunités'!G32</f>
        <v/>
      </c>
      <c r="F32" s="110">
        <f>E32-D32</f>
        <v/>
      </c>
      <c r="G32" s="94" t="inlineStr">
        <is>
          <t>k€</t>
        </is>
      </c>
      <c r="H32" s="87" t="inlineStr">
        <is>
          <t>Onglet 11</t>
        </is>
      </c>
    </row>
    <row r="33" ht="15" customHeight="1" s="68">
      <c r="B33" s="72" t="inlineStr">
        <is>
          <t>Actions en retard dans le plan d'actions</t>
        </is>
      </c>
      <c r="C33" s="101" t="n"/>
      <c r="D33" s="101" t="n"/>
      <c r="E33" s="102">
        <f>'14 - Plan d''actions'!D31</f>
        <v/>
      </c>
      <c r="F33" s="110">
        <f>E33-D33</f>
        <v/>
      </c>
      <c r="G33" s="94" t="inlineStr">
        <is>
          <t>nb</t>
        </is>
      </c>
      <c r="H33" s="87" t="inlineStr">
        <is>
          <t>Onglet 14</t>
        </is>
      </c>
    </row>
    <row r="35" ht="18" customHeight="1" s="68">
      <c r="A35" s="88" t="inlineStr">
        <is>
          <t>COMMENT UTILISER CETTE PAGE</t>
        </is>
      </c>
    </row>
    <row r="36" ht="15" customHeight="1" s="68">
      <c r="B36" s="125" t="inlineStr">
        <is>
          <t>Cette page se lit en dix minutes au début de la revue mensuelle. Les onglets amont servent à expliquer, pas à présenter.</t>
        </is>
      </c>
    </row>
    <row r="37" ht="15" customHeight="1" s="68">
      <c r="B37" s="125" t="inlineStr">
        <is>
          <t>Trois questions suffisent devant chaque ligne dont l'écart est défavorable : depuis quand ? pourquoi ? qui la traite et pour quand ?</t>
        </is>
      </c>
    </row>
    <row r="38" ht="15" customHeight="1" s="68">
      <c r="B38" s="125" t="inlineStr">
        <is>
          <t>La réponse à la troisième question s'écrit immédiatement dans l'onglet 14. Une ligne sans pilote et sans date est une ligne qui reviendra identique le mois suivant.</t>
        </is>
      </c>
    </row>
  </sheetData>
  <mergeCells count="7">
    <mergeCell ref="A18:H18"/>
    <mergeCell ref="A5:H5"/>
    <mergeCell ref="A35:H35"/>
    <mergeCell ref="A29:H29"/>
    <mergeCell ref="A24:H24"/>
    <mergeCell ref="A10:H10"/>
    <mergeCell ref="A1:H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>
    <tabColor rgb="FFC55A11"/>
    <outlinePr summaryBelow="1" summaryRight="1"/>
    <pageSetUpPr/>
  </sheetPr>
  <dimension ref="A1:E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style="68" min="1" max="1"/>
    <col width="34" customWidth="1" style="68" min="2" max="2"/>
    <col width="38" customWidth="1" style="68" min="3" max="3"/>
    <col width="46" customWidth="1" style="68" min="4" max="4"/>
    <col width="52" customWidth="1" style="68" min="5" max="5"/>
  </cols>
  <sheetData>
    <row r="1" ht="25.5" customHeight="1" s="68">
      <c r="A1" s="141" t="inlineStr">
        <is>
          <t>16 - CE QU'AGAPE SAIT DÉJÀ DE VOUS</t>
        </is>
      </c>
    </row>
    <row r="2" ht="15" customHeight="1" s="68">
      <c r="A2" s="142" t="inlineStr">
        <is>
          <t>Quatre des chiffres que ce classeur demande ne sont pas dans votre comptabilité : ils sont chez AGAPE. Cet onglet dit lesquels, et où les chercher.</t>
        </is>
      </c>
    </row>
    <row r="4" ht="18" customHeight="1" s="68">
      <c r="A4" s="100" t="inlineStr">
        <is>
          <t>POURQUOI CET ONGLET</t>
        </is>
      </c>
    </row>
    <row r="5" ht="15" customHeight="1" s="68">
      <c r="B5" s="86" t="inlineStr">
        <is>
          <t>Ce classeur est livré vide, et il le reste : personne ne pilote son entreprise avec les chiffres d'un autre.</t>
        </is>
      </c>
    </row>
    <row r="6" ht="15" customHeight="1" s="68">
      <c r="B6" s="86" t="inlineStr">
        <is>
          <t>Mais quatre des chiffres qu'il demande ne se trouvent pas dans votre comptabilité - ils sont chez AGAPE.</t>
        </is>
      </c>
    </row>
    <row r="7" ht="15" customHeight="1" s="68">
      <c r="B7" s="86" t="inlineStr">
        <is>
          <t>Cet onglet dit lesquels, où les chercher, et ce que chacun change. Il ne remplit rien à votre place.</t>
        </is>
      </c>
    </row>
    <row r="9" ht="18" customHeight="1" s="68">
      <c r="A9" s="100" t="inlineStr">
        <is>
          <t>LES QUATRE RENVOIS</t>
        </is>
      </c>
    </row>
    <row r="10" ht="30" customHeight="1" s="68">
      <c r="A10" s="143" t="inlineStr"/>
      <c r="B10" s="143" t="inlineStr">
        <is>
          <t>Ou, dans ce classeur</t>
        </is>
      </c>
      <c r="C10" s="143" t="inlineStr">
        <is>
          <t>Quel chiffre</t>
        </is>
      </c>
      <c r="D10" s="143" t="inlineStr">
        <is>
          <t>Ou le chercher chez AGAPE</t>
        </is>
      </c>
      <c r="E10" s="143" t="inlineStr">
        <is>
          <t>Ce que ça change dans votre budget</t>
        </is>
      </c>
    </row>
    <row r="11" ht="58" customHeight="1" s="68">
      <c r="A11" s="144" t="inlineStr">
        <is>
          <t>1</t>
        </is>
      </c>
      <c r="B11" s="145" t="inlineStr">
        <is>
          <t>08 - Compte de résultat, ligne Matériaux et fournitures</t>
        </is>
      </c>
      <c r="C11" s="145" t="inlineStr">
        <is>
          <t>Votre BFA : la ristourne de fin d'année versée par AGAPE au titre des achats passés sous contrat-cadre.</t>
        </is>
      </c>
      <c r="D11" s="145" t="inlineStr">
        <is>
          <t>Portail Contrats Cadres &amp; BFA, onglet Tableau de bord BFA : montant versé et date de virement, année par année. L'onglet Simulateur BFA projette l'exercice en cours.</t>
        </is>
      </c>
      <c r="E11" s="145" t="inlineStr">
        <is>
          <t>C'est un produit de l'exercice. La plupart des budgets de TP ne le font pas apparaître : il se dilue dans les achats, et personne ne le pilote.</t>
        </is>
      </c>
    </row>
    <row r="12" ht="58" customHeight="1" s="68">
      <c r="A12" s="144" t="inlineStr">
        <is>
          <t>2</t>
        </is>
      </c>
      <c r="B12" s="145" t="inlineStr">
        <is>
          <t>01 - Paramètres, ligne Inflation des achats et sous-traitance</t>
        </is>
      </c>
      <c r="C12" s="145" t="inlineStr">
        <is>
          <t>L'évolution réelle des tarifs, constatée sur les contrats-cadres du groupement.</t>
        </is>
      </c>
      <c r="D12" s="145" t="inlineStr">
        <is>
          <t>À demander à AGAPE, qui la relevé contrat par contrat. L'Observatoire du marché donne par ailleurs les tendances de la profession.</t>
        </is>
      </c>
      <c r="E12" s="145" t="inlineStr">
        <is>
          <t>2 % par défaut est une convention d'écriture. Un relevé fait sur vos propres fournisseurs vaut mieux qu'un index national.</t>
        </is>
      </c>
    </row>
    <row r="13" ht="58" customHeight="1" s="68">
      <c r="A13" s="144" t="inlineStr">
        <is>
          <t>3</t>
        </is>
      </c>
      <c r="B13" s="145" t="inlineStr">
        <is>
          <t>07 - Frais généraux, ligne Cotisations professionnelles, FNTP, certifications</t>
        </is>
      </c>
      <c r="C13" s="145" t="inlineStr">
        <is>
          <t>Votre cotisation AGAPE de l'exercice.</t>
        </is>
      </c>
      <c r="D13" s="145" t="inlineStr">
        <is>
          <t>Votre appel de cotisation AGAPE de l'année.</t>
        </is>
      </c>
      <c r="E13" s="145" t="inlineStr">
        <is>
          <t>Elle à sa place dans ce poste. À lire en face de la BFA de la première ligne : c'est la comparaison des deux qui donne le sens.</t>
        </is>
      </c>
    </row>
    <row r="14" ht="58" customHeight="1" s="68">
      <c r="A14" s="144" t="inlineStr">
        <is>
          <t>4</t>
        </is>
      </c>
      <c r="B14" s="145" t="inlineStr">
        <is>
          <t>04 - Résultat par chantier, colonne Prix de revient prévu à fin d'affaire</t>
        </is>
      </c>
      <c r="C14" s="145" t="inlineStr">
        <is>
          <t>Vos achats passés sous contrat-cadre du groupement.</t>
        </is>
      </c>
      <c r="D14" s="145" t="inlineStr">
        <is>
          <t>Mon tableau de bord achats, alimenté par vos dépôts dans Déposer mes achats.</t>
        </is>
      </c>
      <c r="E14" s="145" t="inlineStr">
        <is>
          <t>Ce sont des coûts directs de chantier. Réserve : cela suppose que l'achat soit rattaché à un chantier, ce que le dépôt ne fait pas encore.</t>
        </is>
      </c>
    </row>
    <row r="16" ht="18" customHeight="1" s="68">
      <c r="A16" s="100" t="inlineStr">
        <is>
          <t>LE TEST EN CINQ MINUTES</t>
        </is>
      </c>
    </row>
    <row r="17" ht="15" customHeight="1" s="68">
      <c r="B17" s="86" t="inlineStr">
        <is>
          <t>Prenez votre dernier compte de résultat, et cherchez-y la ristourne AGAPE.</t>
        </is>
      </c>
    </row>
    <row r="18" ht="15" customHeight="1" s="68">
      <c r="B18" s="86" t="inlineStr">
        <is>
          <t>Si vous ne la trouvez pas, c'est qu'elle est diluée dans vos achats - et que personne, chez vous, ne la pilote.</t>
        </is>
      </c>
    </row>
    <row r="19" ht="15" customHeight="1" s="68">
      <c r="B19" s="86" t="inlineStr">
        <is>
          <t>C'est exactement le genre de chiffre que ce classeur sert à faire remonter.</t>
        </is>
      </c>
    </row>
    <row r="21" ht="18" customHeight="1" s="68">
      <c r="A21" s="100" t="inlineStr">
        <is>
          <t>CE QU'AGAPE NE FAIT PAS</t>
        </is>
      </c>
    </row>
    <row r="22" ht="15" customHeight="1" s="68">
      <c r="B22" s="86" t="inlineStr">
        <is>
          <t>AGAPE ne remplit pas votre budget et n'a pas accès à vos données de gestion.</t>
        </is>
      </c>
    </row>
    <row r="23" ht="15" customHeight="1" s="68">
      <c r="B23" s="86" t="inlineStr">
        <is>
          <t>Les chiffres ci-dessus sont les vôtres : AGAPE ne fait que les tenir à jour et vous dire où ils sont.</t>
        </is>
      </c>
    </row>
    <row r="24" ht="15" customHeight="1" s="68">
      <c r="B24" s="86" t="inlineStr">
        <is>
          <t>Rien de ce que vous saisissez dans ce classeur ne remonte à AGAPE.</t>
        </is>
      </c>
    </row>
    <row r="26" ht="15" customHeight="1" s="68">
      <c r="B26" s="83" t="inlineStr">
        <is>
          <t>Une question sur l'un de ces quatre chiffres : contactez AGAPE SAS.</t>
        </is>
      </c>
    </row>
  </sheetData>
  <mergeCells count="5">
    <mergeCell ref="A21:E21"/>
    <mergeCell ref="A4:E4"/>
    <mergeCell ref="A16:E16"/>
    <mergeCell ref="A1:E1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2026-08-01T07:29:08Z</dcterms:created>
  <dcterms:modified xmlns:dcterms="http://purl.org/dc/terms/" xmlns:xsi="http://www.w3.org/2001/XMLSchema-instance" xsi:type="dcterms:W3CDTF">2026-08-11T15:55:39Z</dcterms:modified>
  <cp:revision>0</cp:revision>
</cp:coreProperties>
</file>